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13965" yWindow="-165" windowWidth="14205" windowHeight="12675" activeTab="1"/>
  </bookViews>
  <sheets>
    <sheet name="первоначальный" sheetId="7" r:id="rId1"/>
    <sheet name="по новой КБК" sheetId="8" r:id="rId2"/>
  </sheets>
  <definedNames>
    <definedName name="_xlnm._FilterDatabase" localSheetId="0" hidden="1">первоначальный!$A$18:$S$1441</definedName>
    <definedName name="_xlnm._FilterDatabase" localSheetId="1" hidden="1">'по новой КБК'!$A$18:$S$914</definedName>
    <definedName name="_xlnm.Print_Titles" localSheetId="0">первоначальный!$18:$18</definedName>
    <definedName name="_xlnm.Print_Titles" localSheetId="1">'по новой КБК'!$18:$18</definedName>
    <definedName name="_xlnm.Print_Area" localSheetId="0">первоначальный!$A$1:$K$1446</definedName>
    <definedName name="_xlnm.Print_Area" localSheetId="1">'по новой КБК'!$A$1:$K$919</definedName>
  </definedNames>
  <calcPr calcId="144525" iterate="1"/>
</workbook>
</file>

<file path=xl/calcChain.xml><?xml version="1.0" encoding="utf-8"?>
<calcChain xmlns="http://schemas.openxmlformats.org/spreadsheetml/2006/main">
  <c r="K425" i="8" l="1"/>
  <c r="K448" i="8"/>
  <c r="K662" i="8"/>
  <c r="K709" i="8"/>
  <c r="K761" i="8"/>
  <c r="K800" i="8"/>
  <c r="K817" i="8"/>
  <c r="K96" i="8"/>
  <c r="K866" i="8" l="1"/>
  <c r="K220" i="8" l="1"/>
  <c r="K739" i="8" l="1"/>
  <c r="K738" i="8" s="1"/>
  <c r="K737" i="8" s="1"/>
  <c r="K742" i="8"/>
  <c r="K741" i="8"/>
  <c r="K740" i="8"/>
  <c r="K664" i="8"/>
  <c r="K526" i="8"/>
  <c r="K367" i="8"/>
  <c r="K661" i="8" l="1"/>
  <c r="K296" i="8" l="1"/>
  <c r="K414" i="8"/>
  <c r="K413" i="8" s="1"/>
  <c r="K412" i="8" s="1"/>
  <c r="K646" i="8" l="1"/>
  <c r="K649" i="8"/>
  <c r="K648" i="8" s="1"/>
  <c r="K611" i="8"/>
  <c r="K612" i="8"/>
  <c r="K1027" i="7"/>
  <c r="K1034" i="7"/>
  <c r="K1040" i="7"/>
  <c r="K1043" i="7"/>
  <c r="K1042" i="7" s="1"/>
  <c r="K989" i="7"/>
  <c r="K990" i="7"/>
  <c r="K124" i="7" l="1"/>
  <c r="K599" i="7"/>
  <c r="K598" i="7"/>
  <c r="K104" i="8"/>
  <c r="K101" i="8"/>
  <c r="K100" i="8" s="1"/>
  <c r="K103" i="8"/>
  <c r="K102" i="8" s="1"/>
  <c r="K837" i="8" l="1"/>
  <c r="K789" i="8" l="1"/>
  <c r="K787" i="8"/>
  <c r="K786" i="8" l="1"/>
  <c r="K270" i="8"/>
  <c r="K269" i="8" s="1"/>
  <c r="K268" i="8" s="1"/>
  <c r="K267" i="8" s="1"/>
  <c r="K911" i="8"/>
  <c r="K908" i="8"/>
  <c r="K905" i="8"/>
  <c r="K899" i="8"/>
  <c r="K897" i="8"/>
  <c r="K895" i="8"/>
  <c r="K892" i="8"/>
  <c r="K885" i="8"/>
  <c r="K883" i="8"/>
  <c r="K875" i="8"/>
  <c r="K874" i="8" s="1"/>
  <c r="K873" i="8" s="1"/>
  <c r="K872" i="8" s="1"/>
  <c r="K871" i="8" s="1"/>
  <c r="K870" i="8" s="1"/>
  <c r="K869" i="8"/>
  <c r="K868" i="8" s="1"/>
  <c r="K865" i="8" s="1"/>
  <c r="K863" i="8"/>
  <c r="K862" i="8" s="1"/>
  <c r="K860" i="8"/>
  <c r="K859" i="8" s="1"/>
  <c r="K857" i="8"/>
  <c r="K855" i="8"/>
  <c r="K851" i="8"/>
  <c r="K843" i="8"/>
  <c r="K842" i="8" s="1"/>
  <c r="K841" i="8" s="1"/>
  <c r="K840" i="8" s="1"/>
  <c r="K839" i="8" s="1"/>
  <c r="K838" i="8" s="1"/>
  <c r="K836" i="8"/>
  <c r="K835" i="8"/>
  <c r="K834" i="8" s="1"/>
  <c r="K828" i="8"/>
  <c r="K826" i="8"/>
  <c r="K824" i="8"/>
  <c r="K820" i="8"/>
  <c r="K818" i="8"/>
  <c r="K810" i="8"/>
  <c r="K809" i="8" s="1"/>
  <c r="K808" i="8" s="1"/>
  <c r="K807" i="8" s="1"/>
  <c r="K806" i="8" s="1"/>
  <c r="K803" i="8"/>
  <c r="K795" i="8"/>
  <c r="K794" i="8" s="1"/>
  <c r="K793" i="8" s="1"/>
  <c r="K792" i="8" s="1"/>
  <c r="K791" i="8" s="1"/>
  <c r="K782" i="8"/>
  <c r="K781" i="8" s="1"/>
  <c r="K776" i="8"/>
  <c r="K775" i="8" s="1"/>
  <c r="K774" i="8" s="1"/>
  <c r="K773" i="8" s="1"/>
  <c r="K772" i="8" s="1"/>
  <c r="K770" i="8"/>
  <c r="K769" i="8" s="1"/>
  <c r="K768" i="8" s="1"/>
  <c r="K767" i="8" s="1"/>
  <c r="K766" i="8" s="1"/>
  <c r="K765" i="8" s="1"/>
  <c r="K764" i="8" s="1"/>
  <c r="K762" i="8"/>
  <c r="K760" i="8" s="1"/>
  <c r="K759" i="8" s="1"/>
  <c r="K758" i="8" s="1"/>
  <c r="K756" i="8"/>
  <c r="K752" i="8"/>
  <c r="K746" i="8"/>
  <c r="K745" i="8" s="1"/>
  <c r="K744" i="8" s="1"/>
  <c r="K743" i="8" s="1"/>
  <c r="K735" i="8"/>
  <c r="K734" i="8" s="1"/>
  <c r="K733" i="8" s="1"/>
  <c r="K732" i="8"/>
  <c r="K731" i="8" s="1"/>
  <c r="K729" i="8"/>
  <c r="K727" i="8"/>
  <c r="K726" i="8"/>
  <c r="K725" i="8" s="1"/>
  <c r="K716" i="8"/>
  <c r="K715" i="8" s="1"/>
  <c r="K714" i="8" s="1"/>
  <c r="K713" i="8" s="1"/>
  <c r="K708" i="8"/>
  <c r="K707" i="8" s="1"/>
  <c r="K706" i="8" s="1"/>
  <c r="K705" i="8" s="1"/>
  <c r="K704" i="8" s="1"/>
  <c r="K702" i="8"/>
  <c r="K701" i="8" s="1"/>
  <c r="K700" i="8" s="1"/>
  <c r="K699" i="8" s="1"/>
  <c r="K698" i="8"/>
  <c r="K697" i="8" s="1"/>
  <c r="K696" i="8" s="1"/>
  <c r="K695" i="8" s="1"/>
  <c r="K693" i="8"/>
  <c r="K692" i="8"/>
  <c r="K691" i="8"/>
  <c r="K687" i="8"/>
  <c r="K684" i="8"/>
  <c r="K678" i="8"/>
  <c r="K677" i="8" s="1"/>
  <c r="K676" i="8" s="1"/>
  <c r="K675" i="8" s="1"/>
  <c r="K673" i="8"/>
  <c r="K672" i="8" s="1"/>
  <c r="K670" i="8"/>
  <c r="K669" i="8" s="1"/>
  <c r="K658" i="8"/>
  <c r="K657" i="8" s="1"/>
  <c r="K656" i="8" s="1"/>
  <c r="K655" i="8" s="1"/>
  <c r="K654" i="8" s="1"/>
  <c r="K653" i="8"/>
  <c r="K652" i="8" s="1"/>
  <c r="K651" i="8" s="1"/>
  <c r="K644" i="8"/>
  <c r="K642" i="8"/>
  <c r="L637" i="8"/>
  <c r="K636" i="8"/>
  <c r="K635" i="8" s="1"/>
  <c r="K629" i="8"/>
  <c r="K628" i="8" s="1"/>
  <c r="K627" i="8" s="1"/>
  <c r="K626" i="8" s="1"/>
  <c r="K625" i="8" s="1"/>
  <c r="K623" i="8"/>
  <c r="K622" i="8" s="1"/>
  <c r="K621" i="8" s="1"/>
  <c r="K620" i="8" s="1"/>
  <c r="K619" i="8"/>
  <c r="K618" i="8" s="1"/>
  <c r="K617" i="8" s="1"/>
  <c r="K615" i="8"/>
  <c r="K614" i="8" s="1"/>
  <c r="K610" i="8"/>
  <c r="K609" i="8" s="1"/>
  <c r="K607" i="8"/>
  <c r="K605" i="8"/>
  <c r="K603" i="8"/>
  <c r="K596" i="8"/>
  <c r="K595" i="8" s="1"/>
  <c r="K594" i="8" s="1"/>
  <c r="K593" i="8" s="1"/>
  <c r="K592" i="8" s="1"/>
  <c r="K591" i="8" s="1"/>
  <c r="K587" i="8"/>
  <c r="K586" i="8" s="1"/>
  <c r="K585" i="8" s="1"/>
  <c r="K584" i="8" s="1"/>
  <c r="K583" i="8" s="1"/>
  <c r="K582" i="8" s="1"/>
  <c r="K581" i="8"/>
  <c r="K580" i="8" s="1"/>
  <c r="K579" i="8" s="1"/>
  <c r="K578" i="8" s="1"/>
  <c r="K577" i="8"/>
  <c r="K576" i="8" s="1"/>
  <c r="K575" i="8" s="1"/>
  <c r="K574" i="8" s="1"/>
  <c r="K570" i="8"/>
  <c r="K569" i="8" s="1"/>
  <c r="K568" i="8"/>
  <c r="K567" i="8" s="1"/>
  <c r="K566" i="8" s="1"/>
  <c r="K563" i="8"/>
  <c r="K562" i="8" s="1"/>
  <c r="K560" i="8"/>
  <c r="K559" i="8"/>
  <c r="K558" i="8" s="1"/>
  <c r="K556" i="8"/>
  <c r="K555" i="8" s="1"/>
  <c r="K553" i="8"/>
  <c r="K552" i="8"/>
  <c r="K551" i="8"/>
  <c r="K550" i="8"/>
  <c r="K546" i="8"/>
  <c r="K540" i="8"/>
  <c r="K539" i="8" s="1"/>
  <c r="K538" i="8" s="1"/>
  <c r="K537" i="8" s="1"/>
  <c r="K535" i="8"/>
  <c r="K534" i="8" s="1"/>
  <c r="K532" i="8"/>
  <c r="K531" i="8" s="1"/>
  <c r="K524" i="8"/>
  <c r="K523" i="8" s="1"/>
  <c r="K519" i="8"/>
  <c r="K517" i="8"/>
  <c r="K514" i="8"/>
  <c r="K513" i="8" s="1"/>
  <c r="K510" i="8"/>
  <c r="K509" i="8" s="1"/>
  <c r="K508" i="8"/>
  <c r="K507" i="8" s="1"/>
  <c r="K506" i="8"/>
  <c r="K505" i="8" s="1"/>
  <c r="K503" i="8"/>
  <c r="K501" i="8"/>
  <c r="K498" i="8"/>
  <c r="K496" i="8"/>
  <c r="K490" i="8"/>
  <c r="K489" i="8" s="1"/>
  <c r="K488" i="8" s="1"/>
  <c r="K487" i="8" s="1"/>
  <c r="K485" i="8"/>
  <c r="K484" i="8" s="1"/>
  <c r="K483" i="8"/>
  <c r="K482" i="8" s="1"/>
  <c r="K480" i="8"/>
  <c r="K474" i="8"/>
  <c r="K473" i="8"/>
  <c r="K464" i="8"/>
  <c r="K463" i="8" s="1"/>
  <c r="K462" i="8" s="1"/>
  <c r="K461" i="8" s="1"/>
  <c r="K460" i="8" s="1"/>
  <c r="K459" i="8" s="1"/>
  <c r="K457" i="8"/>
  <c r="K454" i="8" s="1"/>
  <c r="K453" i="8" s="1"/>
  <c r="K451" i="8"/>
  <c r="K447" i="8" s="1"/>
  <c r="K444" i="8"/>
  <c r="K441" i="8"/>
  <c r="K438" i="8"/>
  <c r="K435" i="8" s="1"/>
  <c r="K436" i="8"/>
  <c r="K430" i="8"/>
  <c r="K429" i="8"/>
  <c r="K428" i="8"/>
  <c r="K427" i="8" s="1"/>
  <c r="K426" i="8"/>
  <c r="K423" i="8"/>
  <c r="K422" i="8"/>
  <c r="K421" i="8" s="1"/>
  <c r="K420" i="8"/>
  <c r="K419" i="8" s="1"/>
  <c r="K409" i="8"/>
  <c r="K408" i="8" s="1"/>
  <c r="K407" i="8" s="1"/>
  <c r="K406" i="8" s="1"/>
  <c r="K401" i="8"/>
  <c r="K399" i="8"/>
  <c r="K392" i="8"/>
  <c r="K391" i="8" s="1"/>
  <c r="K388" i="8"/>
  <c r="K387" i="8" s="1"/>
  <c r="K386" i="8"/>
  <c r="K384" i="8" s="1"/>
  <c r="K383" i="8" s="1"/>
  <c r="K381" i="8"/>
  <c r="K380" i="8" s="1"/>
  <c r="K373" i="8"/>
  <c r="K372" i="8" s="1"/>
  <c r="K371" i="8" s="1"/>
  <c r="K370" i="8" s="1"/>
  <c r="K369" i="8" s="1"/>
  <c r="K368" i="8" s="1"/>
  <c r="K366" i="8"/>
  <c r="K365" i="8" s="1"/>
  <c r="K364" i="8" s="1"/>
  <c r="K360" i="8"/>
  <c r="K359" i="8" s="1"/>
  <c r="K358" i="8" s="1"/>
  <c r="K356" i="8"/>
  <c r="K355" i="8" s="1"/>
  <c r="K352" i="8"/>
  <c r="K351" i="8" s="1"/>
  <c r="K348" i="8"/>
  <c r="K347" i="8" s="1"/>
  <c r="K345" i="8"/>
  <c r="K343" i="8"/>
  <c r="K339" i="8"/>
  <c r="K338" i="8" s="1"/>
  <c r="K336" i="8"/>
  <c r="K334" i="8"/>
  <c r="K333" i="8"/>
  <c r="K332" i="8"/>
  <c r="K331" i="8"/>
  <c r="K322" i="8"/>
  <c r="K321" i="8" s="1"/>
  <c r="K320" i="8" s="1"/>
  <c r="K319" i="8" s="1"/>
  <c r="K318" i="8" s="1"/>
  <c r="K317" i="8" s="1"/>
  <c r="K316" i="8"/>
  <c r="K315" i="8" s="1"/>
  <c r="K314" i="8" s="1"/>
  <c r="K313" i="8"/>
  <c r="K312" i="8" s="1"/>
  <c r="K311" i="8"/>
  <c r="K310" i="8" s="1"/>
  <c r="K309" i="8"/>
  <c r="K308" i="8" s="1"/>
  <c r="K307" i="8"/>
  <c r="K306" i="8" s="1"/>
  <c r="K299" i="8"/>
  <c r="K294" i="8"/>
  <c r="K293" i="8"/>
  <c r="K284" i="8"/>
  <c r="K283" i="8" s="1"/>
  <c r="K282" i="8" s="1"/>
  <c r="K281" i="8" s="1"/>
  <c r="K280" i="8" s="1"/>
  <c r="K279" i="8" s="1"/>
  <c r="K278" i="8"/>
  <c r="K277" i="8" s="1"/>
  <c r="K276" i="8" s="1"/>
  <c r="K275" i="8" s="1"/>
  <c r="K274" i="8" s="1"/>
  <c r="K273" i="8" s="1"/>
  <c r="K272" i="8" s="1"/>
  <c r="K265" i="8"/>
  <c r="K263" i="8"/>
  <c r="K261" i="8"/>
  <c r="K253" i="8"/>
  <c r="K252" i="8" s="1"/>
  <c r="K251" i="8" s="1"/>
  <c r="K250" i="8" s="1"/>
  <c r="K246" i="8"/>
  <c r="K245" i="8" s="1"/>
  <c r="K244" i="8" s="1"/>
  <c r="K243" i="8" s="1"/>
  <c r="K242" i="8" s="1"/>
  <c r="K241" i="8" s="1"/>
  <c r="K240" i="8"/>
  <c r="K239" i="8" s="1"/>
  <c r="K238" i="8" s="1"/>
  <c r="K237" i="8" s="1"/>
  <c r="K236" i="8" s="1"/>
  <c r="K235" i="8" s="1"/>
  <c r="K234" i="8" s="1"/>
  <c r="K233" i="8"/>
  <c r="K232" i="8" s="1"/>
  <c r="K230" i="8"/>
  <c r="K224" i="8"/>
  <c r="K223" i="8" s="1"/>
  <c r="K222" i="8" s="1"/>
  <c r="L220" i="8"/>
  <c r="K219" i="8"/>
  <c r="K218" i="8" s="1"/>
  <c r="K217" i="8" s="1"/>
  <c r="K216" i="8" s="1"/>
  <c r="K211" i="8"/>
  <c r="K210" i="8" s="1"/>
  <c r="K209" i="8" s="1"/>
  <c r="K207" i="8"/>
  <c r="K206" i="8" s="1"/>
  <c r="K205" i="8" s="1"/>
  <c r="K204" i="8" s="1"/>
  <c r="K202" i="8"/>
  <c r="K201" i="8" s="1"/>
  <c r="K200" i="8" s="1"/>
  <c r="K199" i="8" s="1"/>
  <c r="K198" i="8" s="1"/>
  <c r="K197" i="8" s="1"/>
  <c r="K196" i="8"/>
  <c r="K195" i="8" s="1"/>
  <c r="K194" i="8" s="1"/>
  <c r="K193" i="8" s="1"/>
  <c r="K192" i="8" s="1"/>
  <c r="K191" i="8" s="1"/>
  <c r="K188" i="8"/>
  <c r="K187" i="8" s="1"/>
  <c r="K186" i="8" s="1"/>
  <c r="K185" i="8" s="1"/>
  <c r="K184" i="8" s="1"/>
  <c r="K182" i="8"/>
  <c r="K181" i="8" s="1"/>
  <c r="K180" i="8" s="1"/>
  <c r="K174" i="8"/>
  <c r="K173" i="8" s="1"/>
  <c r="K172" i="8" s="1"/>
  <c r="K171" i="8" s="1"/>
  <c r="K170" i="8"/>
  <c r="K169" i="8" s="1"/>
  <c r="K168" i="8" s="1"/>
  <c r="K167" i="8" s="1"/>
  <c r="K166" i="8" s="1"/>
  <c r="K163" i="8"/>
  <c r="K160" i="8"/>
  <c r="K154" i="8"/>
  <c r="K153" i="8" s="1"/>
  <c r="K149" i="8"/>
  <c r="K147" i="8"/>
  <c r="K141" i="8"/>
  <c r="K132" i="8"/>
  <c r="K131" i="8" s="1"/>
  <c r="K130" i="8" s="1"/>
  <c r="K129" i="8" s="1"/>
  <c r="K127" i="8"/>
  <c r="K125" i="8"/>
  <c r="K118" i="8"/>
  <c r="K117" i="8" s="1"/>
  <c r="K116" i="8" s="1"/>
  <c r="K114" i="8"/>
  <c r="K113" i="8" s="1"/>
  <c r="K112" i="8" s="1"/>
  <c r="K111" i="8" s="1"/>
  <c r="K110" i="8"/>
  <c r="K109" i="8" s="1"/>
  <c r="K108" i="8" s="1"/>
  <c r="K107" i="8" s="1"/>
  <c r="K106" i="8" s="1"/>
  <c r="K95" i="8"/>
  <c r="K94" i="8" s="1"/>
  <c r="K92" i="8"/>
  <c r="K91" i="8" s="1"/>
  <c r="K90" i="8" s="1"/>
  <c r="K89" i="8"/>
  <c r="K88" i="8" s="1"/>
  <c r="K87" i="8" s="1"/>
  <c r="K86" i="8" s="1"/>
  <c r="K84" i="8"/>
  <c r="K83" i="8" s="1"/>
  <c r="K82" i="8"/>
  <c r="K81" i="8" s="1"/>
  <c r="K79" i="8"/>
  <c r="K77" i="8"/>
  <c r="K76" i="8"/>
  <c r="K75" i="8"/>
  <c r="K70" i="8"/>
  <c r="K69" i="8" s="1"/>
  <c r="K68" i="8" s="1"/>
  <c r="K67" i="8" s="1"/>
  <c r="K66" i="8" s="1"/>
  <c r="K63" i="8"/>
  <c r="K62" i="8" s="1"/>
  <c r="K61" i="8" s="1"/>
  <c r="K60" i="8" s="1"/>
  <c r="K58" i="8"/>
  <c r="K52" i="8"/>
  <c r="K49" i="8"/>
  <c r="K47" i="8"/>
  <c r="K44" i="8"/>
  <c r="K43" i="8" s="1"/>
  <c r="L39" i="8"/>
  <c r="K39" i="8"/>
  <c r="K38" i="8" s="1"/>
  <c r="K37" i="8" s="1"/>
  <c r="K36" i="8" s="1"/>
  <c r="K33" i="8"/>
  <c r="K32" i="8" s="1"/>
  <c r="K31" i="8" s="1"/>
  <c r="K30" i="8" s="1"/>
  <c r="K25" i="8"/>
  <c r="K24" i="8" s="1"/>
  <c r="K23" i="8" s="1"/>
  <c r="K22" i="8" s="1"/>
  <c r="K21" i="8" s="1"/>
  <c r="K20" i="8" s="1"/>
  <c r="M16" i="8"/>
  <c r="K500" i="8" l="1"/>
  <c r="K833" i="8"/>
  <c r="K305" i="8"/>
  <c r="K530" i="8"/>
  <c r="K529" i="8" s="1"/>
  <c r="K528" i="8" s="1"/>
  <c r="K139" i="8"/>
  <c r="K138" i="8" s="1"/>
  <c r="K137" i="8" s="1"/>
  <c r="K136" i="8" s="1"/>
  <c r="K135" i="8" s="1"/>
  <c r="K134" i="8" s="1"/>
  <c r="K42" i="8"/>
  <c r="K891" i="8"/>
  <c r="K890" i="8" s="1"/>
  <c r="K889" i="8" s="1"/>
  <c r="K888" i="8" s="1"/>
  <c r="K522" i="8"/>
  <c r="K521" i="8" s="1"/>
  <c r="K660" i="8"/>
  <c r="K659" i="8" s="1"/>
  <c r="K832" i="8"/>
  <c r="K831" i="8" s="1"/>
  <c r="K830" i="8" s="1"/>
  <c r="K557" i="8"/>
  <c r="K495" i="8"/>
  <c r="K479" i="8"/>
  <c r="K478" i="8" s="1"/>
  <c r="K418" i="8"/>
  <c r="K417" i="8" s="1"/>
  <c r="K416" i="8" s="1"/>
  <c r="K411" i="8" s="1"/>
  <c r="K165" i="8"/>
  <c r="K78" i="8"/>
  <c r="K74" i="8"/>
  <c r="K73" i="8" s="1"/>
  <c r="K723" i="8"/>
  <c r="K722" i="8" s="1"/>
  <c r="K641" i="8"/>
  <c r="K634" i="8" s="1"/>
  <c r="K799" i="8"/>
  <c r="K798" i="8" s="1"/>
  <c r="K797" i="8" s="1"/>
  <c r="K796" i="8" s="1"/>
  <c r="K398" i="8"/>
  <c r="K397" i="8" s="1"/>
  <c r="K396" i="8" s="1"/>
  <c r="K395" i="8" s="1"/>
  <c r="K394" i="8" s="1"/>
  <c r="K99" i="8"/>
  <c r="K98" i="8" s="1"/>
  <c r="K85" i="8" s="1"/>
  <c r="K690" i="8"/>
  <c r="K689" i="8" s="1"/>
  <c r="K472" i="8"/>
  <c r="K471" i="8" s="1"/>
  <c r="K470" i="8" s="1"/>
  <c r="K469" i="8" s="1"/>
  <c r="K468" i="8" s="1"/>
  <c r="K467" i="8" s="1"/>
  <c r="K694" i="8"/>
  <c r="K203" i="8"/>
  <c r="K190" i="8" s="1"/>
  <c r="K780" i="8"/>
  <c r="K779" i="8" s="1"/>
  <c r="K904" i="8"/>
  <c r="K903" i="8" s="1"/>
  <c r="K902" i="8" s="1"/>
  <c r="K901" i="8" s="1"/>
  <c r="K229" i="8"/>
  <c r="K228" i="8" s="1"/>
  <c r="K227" i="8" s="1"/>
  <c r="K226" i="8" s="1"/>
  <c r="K215" i="8" s="1"/>
  <c r="K214" i="8" s="1"/>
  <c r="K295" i="8"/>
  <c r="K124" i="8"/>
  <c r="K123" i="8" s="1"/>
  <c r="K122" i="8" s="1"/>
  <c r="K121" i="8" s="1"/>
  <c r="K46" i="8"/>
  <c r="K573" i="8"/>
  <c r="K152" i="8"/>
  <c r="K151" i="8" s="1"/>
  <c r="K882" i="8"/>
  <c r="K881" i="8" s="1"/>
  <c r="K880" i="8" s="1"/>
  <c r="K879" i="8" s="1"/>
  <c r="K878" i="8" s="1"/>
  <c r="K516" i="8"/>
  <c r="K668" i="8"/>
  <c r="K667" i="8" s="1"/>
  <c r="K666" i="8" s="1"/>
  <c r="L90" i="8"/>
  <c r="K350" i="8"/>
  <c r="K330" i="8"/>
  <c r="K329" i="8" s="1"/>
  <c r="K549" i="8"/>
  <c r="K545" i="8" s="1"/>
  <c r="K179" i="8"/>
  <c r="K178" i="8" s="1"/>
  <c r="K177" i="8" s="1"/>
  <c r="K176" i="8" s="1"/>
  <c r="K292" i="8"/>
  <c r="K291" i="8" s="1"/>
  <c r="K146" i="8"/>
  <c r="K145" i="8" s="1"/>
  <c r="K144" i="8" s="1"/>
  <c r="K816" i="8"/>
  <c r="K815" i="8" s="1"/>
  <c r="K379" i="8"/>
  <c r="K378" i="8" s="1"/>
  <c r="K377" i="8" s="1"/>
  <c r="K376" i="8" s="1"/>
  <c r="K375" i="8" s="1"/>
  <c r="K751" i="8"/>
  <c r="K750" i="8" s="1"/>
  <c r="K749" i="8" s="1"/>
  <c r="K850" i="8"/>
  <c r="K849" i="8" s="1"/>
  <c r="K848" i="8" s="1"/>
  <c r="K847" i="8" s="1"/>
  <c r="K846" i="8" s="1"/>
  <c r="K845" i="8" s="1"/>
  <c r="K260" i="8"/>
  <c r="K259" i="8" s="1"/>
  <c r="K258" i="8" s="1"/>
  <c r="K159" i="8"/>
  <c r="K158" i="8" s="1"/>
  <c r="K157" i="8" s="1"/>
  <c r="K156" i="8" s="1"/>
  <c r="K683" i="8"/>
  <c r="K304" i="8"/>
  <c r="K303" i="8" s="1"/>
  <c r="K302" i="8" s="1"/>
  <c r="K301" i="8" s="1"/>
  <c r="K405" i="8"/>
  <c r="K602" i="8"/>
  <c r="K712" i="8"/>
  <c r="K711" i="8" s="1"/>
  <c r="K183" i="8"/>
  <c r="K57" i="8"/>
  <c r="K56" i="8" s="1"/>
  <c r="K55" i="8" s="1"/>
  <c r="K896" i="7"/>
  <c r="K748" i="7"/>
  <c r="K544" i="8" l="1"/>
  <c r="K494" i="8"/>
  <c r="K493" i="8" s="1"/>
  <c r="K492" i="8" s="1"/>
  <c r="K633" i="8"/>
  <c r="K632" i="8" s="1"/>
  <c r="K682" i="8"/>
  <c r="K814" i="8"/>
  <c r="K813" i="8" s="1"/>
  <c r="K812" i="8" s="1"/>
  <c r="K805" i="8" s="1"/>
  <c r="K601" i="8"/>
  <c r="K600" i="8" s="1"/>
  <c r="K721" i="8"/>
  <c r="K720" i="8" s="1"/>
  <c r="K719" i="8" s="1"/>
  <c r="K72" i="8"/>
  <c r="K71" i="8" s="1"/>
  <c r="K65" i="8" s="1"/>
  <c r="K543" i="8"/>
  <c r="K542" i="8" s="1"/>
  <c r="K434" i="8"/>
  <c r="K433" i="8" s="1"/>
  <c r="K432" i="8" s="1"/>
  <c r="K404" i="8" s="1"/>
  <c r="K403" i="8" s="1"/>
  <c r="L111" i="8"/>
  <c r="K887" i="8"/>
  <c r="K877" i="8" s="1"/>
  <c r="K290" i="8"/>
  <c r="K289" i="8" s="1"/>
  <c r="K288" i="8" s="1"/>
  <c r="K778" i="8"/>
  <c r="K771" i="8" s="1"/>
  <c r="K763" i="8" s="1"/>
  <c r="K41" i="8"/>
  <c r="K35" i="8" s="1"/>
  <c r="K681" i="8"/>
  <c r="K680" i="8" s="1"/>
  <c r="K143" i="8"/>
  <c r="K142" i="8" s="1"/>
  <c r="K477" i="8"/>
  <c r="K476" i="8" s="1"/>
  <c r="K257" i="8"/>
  <c r="K249" i="8" s="1"/>
  <c r="K248" i="8" s="1"/>
  <c r="K328" i="8"/>
  <c r="K327" i="8" s="1"/>
  <c r="K326" i="8" s="1"/>
  <c r="K325" i="8" s="1"/>
  <c r="K324" i="8" s="1"/>
  <c r="K748" i="8"/>
  <c r="K647" i="7"/>
  <c r="K457" i="7"/>
  <c r="K456" i="7" s="1"/>
  <c r="K455" i="7" s="1"/>
  <c r="K599" i="8" l="1"/>
  <c r="K598" i="8" s="1"/>
  <c r="K475" i="8"/>
  <c r="K466" i="8"/>
  <c r="K718" i="8"/>
  <c r="K703" i="8" s="1"/>
  <c r="L714" i="8"/>
  <c r="K29" i="8"/>
  <c r="K28" i="8" s="1"/>
  <c r="K287" i="8"/>
  <c r="K286" i="8" s="1"/>
  <c r="K631" i="8"/>
  <c r="L603" i="8"/>
  <c r="L477" i="8"/>
  <c r="K1212" i="7"/>
  <c r="K305" i="7"/>
  <c r="K1062" i="7"/>
  <c r="K1003" i="7"/>
  <c r="K812" i="7"/>
  <c r="M16" i="7"/>
  <c r="K590" i="8" l="1"/>
  <c r="K19" i="8" s="1"/>
  <c r="L12" i="8" s="1"/>
  <c r="L324" i="7"/>
  <c r="K927" i="7" l="1"/>
  <c r="K1343" i="7" l="1"/>
  <c r="K449" i="7"/>
  <c r="K44" i="7"/>
  <c r="K211" i="7" l="1"/>
  <c r="L39" i="7" l="1"/>
  <c r="K593" i="7"/>
  <c r="K1137" i="7"/>
  <c r="L1030" i="7"/>
  <c r="K43" i="7"/>
  <c r="K33" i="7"/>
  <c r="K25" i="7"/>
  <c r="K1114" i="7"/>
  <c r="K1167" i="7"/>
  <c r="K102" i="7"/>
  <c r="K1091" i="7"/>
  <c r="K1290" i="7"/>
  <c r="K1247" i="7"/>
  <c r="K954" i="7"/>
  <c r="K99" i="7"/>
  <c r="K950" i="7"/>
  <c r="K1163" i="7"/>
  <c r="K111" i="7"/>
  <c r="K110" i="7" s="1"/>
  <c r="K109" i="7" s="1"/>
  <c r="K90" i="7"/>
  <c r="K278" i="7"/>
  <c r="K339" i="7"/>
  <c r="K92" i="7"/>
  <c r="K228" i="7"/>
  <c r="K346" i="7"/>
  <c r="K641" i="7"/>
  <c r="K650" i="7"/>
  <c r="K643" i="7"/>
  <c r="K393" i="7" l="1"/>
  <c r="K693" i="7"/>
  <c r="K888" i="7" l="1"/>
  <c r="K886" i="7"/>
  <c r="K885" i="7"/>
  <c r="K1049" i="7"/>
  <c r="K1117" i="7"/>
  <c r="K1138" i="7"/>
  <c r="K1136" i="7"/>
  <c r="K1196" i="7" l="1"/>
  <c r="K1191" i="7"/>
  <c r="K1193" i="7"/>
  <c r="K1190" i="7"/>
  <c r="K1189" i="7" s="1"/>
  <c r="K572" i="7" l="1"/>
  <c r="K533" i="7"/>
  <c r="K532" i="7"/>
  <c r="K531" i="7"/>
  <c r="K1339" i="7"/>
  <c r="K1345" i="7"/>
  <c r="K1314" i="7"/>
  <c r="K424" i="7" l="1"/>
  <c r="K423" i="7"/>
  <c r="K1262" i="7" l="1"/>
  <c r="K727" i="7"/>
  <c r="K728" i="7"/>
  <c r="K174" i="7"/>
  <c r="K299" i="7"/>
  <c r="K298" i="7" s="1"/>
  <c r="K297" i="7" s="1"/>
  <c r="K188" i="7"/>
  <c r="K382" i="7" l="1"/>
  <c r="K384" i="7"/>
  <c r="K1387" i="7" l="1"/>
  <c r="K208" i="7"/>
  <c r="K207" i="7" s="1"/>
  <c r="K82" i="7"/>
  <c r="K81" i="7"/>
  <c r="K85" i="7"/>
  <c r="K76" i="7"/>
  <c r="K59" i="7"/>
  <c r="K14" i="7" l="1"/>
  <c r="K58" i="7"/>
  <c r="K57" i="7" s="1"/>
  <c r="K56" i="7" s="1"/>
  <c r="K447" i="7"/>
  <c r="K814" i="7" l="1"/>
  <c r="K910" i="7"/>
  <c r="K443" i="7"/>
  <c r="K446" i="7"/>
  <c r="K445" i="7" l="1"/>
  <c r="K444" i="7" s="1"/>
  <c r="K980" i="7" l="1"/>
  <c r="K1002" i="7"/>
  <c r="K1001" i="7" s="1"/>
  <c r="K491" i="7"/>
  <c r="K490" i="7" s="1"/>
  <c r="K1201" i="7" l="1"/>
  <c r="K801" i="7" l="1"/>
  <c r="K488" i="7" l="1"/>
  <c r="K487" i="7" s="1"/>
  <c r="K255" i="7"/>
  <c r="K486" i="7" l="1"/>
  <c r="K485" i="7" s="1"/>
  <c r="K484" i="7" s="1"/>
  <c r="K634" i="7"/>
  <c r="K633" i="7" s="1"/>
  <c r="K632" i="7" s="1"/>
  <c r="K222" i="7" l="1"/>
  <c r="K221" i="7" s="1"/>
  <c r="K849" i="7" l="1"/>
  <c r="K995" i="7" l="1"/>
  <c r="K133" i="7" l="1"/>
  <c r="K132" i="7" s="1"/>
  <c r="K131" i="7" s="1"/>
  <c r="K130" i="7" s="1"/>
  <c r="K983" i="7" l="1"/>
  <c r="K1085" i="7" l="1"/>
  <c r="K1084" i="7" s="1"/>
  <c r="K1083" i="7" s="1"/>
  <c r="K279" i="7" l="1"/>
  <c r="K93" i="7"/>
  <c r="K146" i="7"/>
  <c r="K1207" i="7" l="1"/>
  <c r="K656" i="7"/>
  <c r="K1348" i="7" l="1"/>
  <c r="K1346" i="7"/>
  <c r="K462" i="7" l="1"/>
  <c r="K461" i="7" s="1"/>
  <c r="K460" i="7" s="1"/>
  <c r="K459" i="7" s="1"/>
  <c r="K407" i="7"/>
  <c r="K406" i="7" s="1"/>
  <c r="K405" i="7" s="1"/>
  <c r="K404" i="7" s="1"/>
  <c r="K403" i="7" s="1"/>
  <c r="K402" i="7" s="1"/>
  <c r="K552" i="7"/>
  <c r="K1095" i="7" l="1"/>
  <c r="K1094" i="7" s="1"/>
  <c r="K1093" i="7" s="1"/>
  <c r="K1046" i="7"/>
  <c r="K993" i="7"/>
  <c r="K1344" i="7" l="1"/>
  <c r="K1342" i="7"/>
  <c r="K1340" i="7"/>
  <c r="K1338" i="7"/>
  <c r="K677" i="7" l="1"/>
  <c r="K482" i="7" l="1"/>
  <c r="K1081" i="7" l="1"/>
  <c r="K1080" i="7" s="1"/>
  <c r="K1079" i="7" s="1"/>
  <c r="K1078" i="7" s="1"/>
  <c r="K506" i="7"/>
  <c r="K452" i="7"/>
  <c r="K1108" i="7" l="1"/>
  <c r="K1074" i="7"/>
  <c r="K1076" i="7"/>
  <c r="K1073" i="7" l="1"/>
  <c r="K1306" i="7" l="1"/>
  <c r="K1305" i="7" s="1"/>
  <c r="K1304" i="7" s="1"/>
  <c r="K1303" i="7" s="1"/>
  <c r="K1302" i="7" s="1"/>
  <c r="K652" i="7" l="1"/>
  <c r="K654" i="7"/>
  <c r="K934" i="7" l="1"/>
  <c r="K550" i="7"/>
  <c r="K549" i="7" s="1"/>
  <c r="K1090" i="7" l="1"/>
  <c r="K1089" i="7" s="1"/>
  <c r="K1088" i="7" s="1"/>
  <c r="K1087" i="7" s="1"/>
  <c r="K672" i="7" l="1"/>
  <c r="K1321" i="7" l="1"/>
  <c r="K1199" i="7"/>
  <c r="K571" i="7"/>
  <c r="K570" i="7" s="1"/>
  <c r="K569" i="7" s="1"/>
  <c r="K1057" i="7" l="1"/>
  <c r="K1279" i="7" l="1"/>
  <c r="K1278" i="7" s="1"/>
  <c r="K1209" i="7" l="1"/>
  <c r="K1052" i="7"/>
  <c r="K718" i="7" l="1"/>
  <c r="K717" i="7" s="1"/>
  <c r="K716" i="7" s="1"/>
  <c r="K715" i="7" s="1"/>
  <c r="K714" i="7" s="1"/>
  <c r="K713" i="7" s="1"/>
  <c r="K1067" i="7" l="1"/>
  <c r="K1064" i="7"/>
  <c r="K1054" i="7"/>
  <c r="K630" i="7" l="1"/>
  <c r="K629" i="7" s="1"/>
  <c r="K628" i="7" s="1"/>
  <c r="K627" i="7" s="1"/>
  <c r="K626" i="7" s="1"/>
  <c r="K734" i="7" l="1"/>
  <c r="K258" i="7" l="1"/>
  <c r="K257" i="7" s="1"/>
  <c r="K158" i="7" l="1"/>
  <c r="K793" i="7" l="1"/>
  <c r="K504" i="7"/>
  <c r="K480" i="7"/>
  <c r="K503" i="7" l="1"/>
  <c r="K502" i="7" s="1"/>
  <c r="K501" i="7" s="1"/>
  <c r="K500" i="7" s="1"/>
  <c r="K202" i="7"/>
  <c r="K200" i="7"/>
  <c r="K216" i="7"/>
  <c r="K215" i="7" s="1"/>
  <c r="K214" i="7" s="1"/>
  <c r="K213" i="7" s="1"/>
  <c r="K160" i="7" l="1"/>
  <c r="K157" i="7" s="1"/>
  <c r="K156" i="7" l="1"/>
  <c r="K155" i="7" s="1"/>
  <c r="K151" i="7"/>
  <c r="K1329" i="7" l="1"/>
  <c r="K1328" i="7" s="1"/>
  <c r="K1327" i="7" s="1"/>
  <c r="K1203" i="7" l="1"/>
  <c r="K803" i="7"/>
  <c r="K775" i="7"/>
  <c r="K690" i="7"/>
  <c r="K440" i="7"/>
  <c r="K253" i="7"/>
  <c r="K314" i="7"/>
  <c r="K87" i="7"/>
  <c r="K172" i="7"/>
  <c r="K646" i="7"/>
  <c r="K644" i="7"/>
  <c r="K642" i="7"/>
  <c r="K640" i="7"/>
  <c r="K703" i="7"/>
  <c r="K702" i="7" s="1"/>
  <c r="K701" i="7" s="1"/>
  <c r="K697" i="7"/>
  <c r="K665" i="7"/>
  <c r="K264" i="7"/>
  <c r="K266" i="7"/>
  <c r="K941" i="7" l="1"/>
  <c r="K940" i="7" s="1"/>
  <c r="K249" i="7"/>
  <c r="K247" i="7"/>
  <c r="K198" i="7" l="1"/>
  <c r="K270" i="7" l="1"/>
  <c r="K123" i="7"/>
  <c r="K122" i="7" s="1"/>
  <c r="K121" i="7" s="1"/>
  <c r="K120" i="7" s="1"/>
  <c r="K243" i="7"/>
  <c r="K268" i="7" l="1"/>
  <c r="K263" i="7" s="1"/>
  <c r="K262" i="7" l="1"/>
  <c r="K261" i="7" s="1"/>
  <c r="K1335" i="7"/>
  <c r="K1334" i="7" s="1"/>
  <c r="K1333" i="7" s="1"/>
  <c r="K1100" i="7"/>
  <c r="K1156" i="7"/>
  <c r="K260" i="7" l="1"/>
  <c r="K937" i="7"/>
  <c r="K933" i="7" s="1"/>
  <c r="K944" i="7" l="1"/>
  <c r="K943" i="7" s="1"/>
  <c r="K811" i="7" l="1"/>
  <c r="K829" i="7" l="1"/>
  <c r="K755" i="7" l="1"/>
  <c r="K754" i="7" s="1"/>
  <c r="K467" i="7" l="1"/>
  <c r="K469" i="7"/>
  <c r="K466" i="7" l="1"/>
  <c r="K465" i="7" s="1"/>
  <c r="K464" i="7" s="1"/>
  <c r="K458" i="7" s="1"/>
  <c r="K827" i="7"/>
  <c r="K826" i="7" s="1"/>
  <c r="K649" i="7"/>
  <c r="K639" i="7" s="1"/>
  <c r="K286" i="7" l="1"/>
  <c r="K285" i="7" s="1"/>
  <c r="K284" i="7" s="1"/>
  <c r="K283" i="7" s="1"/>
  <c r="K251" i="7" l="1"/>
  <c r="K245" i="7"/>
  <c r="K196" i="7"/>
  <c r="K195" i="7" s="1"/>
  <c r="K242" i="7" l="1"/>
  <c r="K194" i="7"/>
  <c r="K193" i="7" s="1"/>
  <c r="K192" i="7" s="1"/>
  <c r="K681" i="7"/>
  <c r="K1071" i="7" l="1"/>
  <c r="K1070" i="7" s="1"/>
  <c r="K514" i="7"/>
  <c r="K416" i="7"/>
  <c r="K1355" i="7"/>
  <c r="K1354" i="7" s="1"/>
  <c r="K1353" i="7" s="1"/>
  <c r="K1352" i="7" s="1"/>
  <c r="K1351" i="7" s="1"/>
  <c r="K1350" i="7" s="1"/>
  <c r="K586" i="7" l="1"/>
  <c r="K585" i="7" s="1"/>
  <c r="K658" i="7" l="1"/>
  <c r="K659" i="7"/>
  <c r="K1037" i="7" l="1"/>
  <c r="K1029" i="7" l="1"/>
  <c r="K512" i="7" l="1"/>
  <c r="K511" i="7" l="1"/>
  <c r="K510" i="7" s="1"/>
  <c r="K509" i="7" s="1"/>
  <c r="K508" i="7" s="1"/>
  <c r="K638" i="7" l="1"/>
  <c r="K637" i="7" s="1"/>
  <c r="K636" i="7" l="1"/>
  <c r="K1122" i="7"/>
  <c r="K1121" i="7" s="1"/>
  <c r="K1120" i="7" s="1"/>
  <c r="K1119" i="7" s="1"/>
  <c r="K1099" i="7"/>
  <c r="K1098" i="7" s="1"/>
  <c r="K1092" i="7" s="1"/>
  <c r="K1332" i="7" l="1"/>
  <c r="K1331" i="7" s="1"/>
  <c r="K1405" i="7"/>
  <c r="K953" i="7" l="1"/>
  <c r="K952" i="7" s="1"/>
  <c r="K951" i="7" s="1"/>
  <c r="K1242" i="7"/>
  <c r="K75" i="7" l="1"/>
  <c r="K74" i="7" s="1"/>
  <c r="K73" i="7" s="1"/>
  <c r="K72" i="7" s="1"/>
  <c r="K699" i="7"/>
  <c r="K696" i="7" l="1"/>
  <c r="K695" i="7" s="1"/>
  <c r="K687" i="7"/>
  <c r="K862" i="7"/>
  <c r="K861" i="7" s="1"/>
  <c r="K929" i="7"/>
  <c r="K999" i="7"/>
  <c r="K997" i="7"/>
  <c r="K1155" i="7"/>
  <c r="K1144" i="7"/>
  <c r="K1116" i="7"/>
  <c r="K988" i="7"/>
  <c r="K987" i="7" s="1"/>
  <c r="K1151" i="7"/>
  <c r="K1150" i="7" s="1"/>
  <c r="K1142" i="7"/>
  <c r="K1035" i="7"/>
  <c r="K1148" i="7"/>
  <c r="K985" i="7"/>
  <c r="K982" i="7" s="1"/>
  <c r="K992" i="7" l="1"/>
  <c r="K1063" i="7"/>
  <c r="K1141" i="7"/>
  <c r="K1317" i="7" l="1"/>
  <c r="K1028" i="7"/>
  <c r="K1113" i="7"/>
  <c r="K1112" i="7" s="1"/>
  <c r="K1111" i="7" s="1"/>
  <c r="K1110" i="7" l="1"/>
  <c r="K884" i="7"/>
  <c r="K675" i="7" l="1"/>
  <c r="K414" i="7" l="1"/>
  <c r="K413" i="7" l="1"/>
  <c r="K412" i="7" s="1"/>
  <c r="K206" i="7"/>
  <c r="K205" i="7" s="1"/>
  <c r="K204" i="7" s="1"/>
  <c r="K1061" i="7" l="1"/>
  <c r="K1059" i="7"/>
  <c r="K1016" i="7"/>
  <c r="K1015" i="7" s="1"/>
  <c r="K1014" i="7" s="1"/>
  <c r="K1013" i="7" s="1"/>
  <c r="K1106" i="7"/>
  <c r="K1105" i="7" l="1"/>
  <c r="K1104" i="7" s="1"/>
  <c r="K1103" i="7" s="1"/>
  <c r="K1045" i="7"/>
  <c r="K622" i="7"/>
  <c r="K442" i="7"/>
  <c r="K450" i="7"/>
  <c r="K448" i="7"/>
  <c r="K48" i="7"/>
  <c r="K439" i="7" l="1"/>
  <c r="K1026" i="7"/>
  <c r="K1025" i="7" s="1"/>
  <c r="K438" i="7" l="1"/>
  <c r="K437" i="7" s="1"/>
  <c r="K436" i="7" s="1"/>
  <c r="K435" i="7" s="1"/>
  <c r="K851" i="7"/>
  <c r="K834" i="7" l="1"/>
  <c r="K833" i="7" s="1"/>
  <c r="K832" i="7" s="1"/>
  <c r="K831" i="7" s="1"/>
  <c r="K760" i="7"/>
  <c r="K759" i="7" s="1"/>
  <c r="K758" i="7" s="1"/>
  <c r="K757" i="7" s="1"/>
  <c r="K750" i="7" l="1"/>
  <c r="K310" i="7"/>
  <c r="K309" i="7" s="1"/>
  <c r="K308" i="7" s="1"/>
  <c r="K307" i="7" s="1"/>
  <c r="K891" i="7" l="1"/>
  <c r="K1007" i="7" l="1"/>
  <c r="K1006" i="7" s="1"/>
  <c r="K1005" i="7" s="1"/>
  <c r="K98" i="7" l="1"/>
  <c r="K97" i="7" s="1"/>
  <c r="K96" i="7" s="1"/>
  <c r="K106" i="7" l="1"/>
  <c r="K903" i="7" l="1"/>
  <c r="K522" i="7"/>
  <c r="K921" i="7" l="1"/>
  <c r="K118" i="7" l="1"/>
  <c r="K117" i="7" s="1"/>
  <c r="K116" i="7" s="1"/>
  <c r="K115" i="7" s="1"/>
  <c r="K928" i="7" l="1"/>
  <c r="K1223" i="7" l="1"/>
  <c r="K1222" i="7" s="1"/>
  <c r="K1221" i="7" s="1"/>
  <c r="K899" i="7" l="1"/>
  <c r="K898" i="7" s="1"/>
  <c r="K736" i="7" l="1"/>
  <c r="K138" i="7" l="1"/>
  <c r="K476" i="7" l="1"/>
  <c r="K220" i="7" l="1"/>
  <c r="K219" i="7" s="1"/>
  <c r="K978" i="7"/>
  <c r="K853" i="7" l="1"/>
  <c r="K848" i="7" s="1"/>
  <c r="K779" i="7"/>
  <c r="K738" i="7"/>
  <c r="K142" i="7" l="1"/>
  <c r="K1386" i="7" l="1"/>
  <c r="K1254" i="7"/>
  <c r="K1253" i="7" s="1"/>
  <c r="K1252" i="7" s="1"/>
  <c r="K1251" i="7" s="1"/>
  <c r="K1250" i="7" s="1"/>
  <c r="K137" i="7"/>
  <c r="K70" i="7" l="1"/>
  <c r="K69" i="7" s="1"/>
  <c r="K68" i="7" s="1"/>
  <c r="K67" i="7" s="1"/>
  <c r="K777" i="7" l="1"/>
  <c r="K949" i="7" l="1"/>
  <c r="K948" i="7" s="1"/>
  <c r="K947" i="7" s="1"/>
  <c r="K946" i="7" s="1"/>
  <c r="K1162" i="7"/>
  <c r="K1161" i="7" s="1"/>
  <c r="K1160" i="7" s="1"/>
  <c r="K1285" i="7"/>
  <c r="K1284" i="7" s="1"/>
  <c r="K1283" i="7" s="1"/>
  <c r="K520" i="7" l="1"/>
  <c r="K519" i="7" s="1"/>
  <c r="K518" i="7" l="1"/>
  <c r="K517" i="7" s="1"/>
  <c r="K516" i="7" s="1"/>
  <c r="K499" i="7" s="1"/>
  <c r="K561" i="7" l="1"/>
  <c r="K560" i="7" s="1"/>
  <c r="K150" i="7" l="1"/>
  <c r="K1437" i="7" l="1"/>
  <c r="K1434" i="7"/>
  <c r="K1431" i="7"/>
  <c r="K1425" i="7"/>
  <c r="K1423" i="7"/>
  <c r="K1421" i="7"/>
  <c r="K1418" i="7"/>
  <c r="K1415" i="7"/>
  <c r="K1412" i="7"/>
  <c r="K1402" i="7"/>
  <c r="K1401" i="7" s="1"/>
  <c r="K1394" i="7"/>
  <c r="K1393" i="7" s="1"/>
  <c r="K1392" i="7" s="1"/>
  <c r="K1391" i="7" s="1"/>
  <c r="K1390" i="7" s="1"/>
  <c r="K1389" i="7" s="1"/>
  <c r="K1385" i="7"/>
  <c r="K1383" i="7"/>
  <c r="K1382" i="7" s="1"/>
  <c r="K1380" i="7"/>
  <c r="K1379" i="7" s="1"/>
  <c r="K1377" i="7"/>
  <c r="K1375" i="7"/>
  <c r="K1370" i="7"/>
  <c r="K1362" i="7"/>
  <c r="K1361" i="7" s="1"/>
  <c r="K1360" i="7" s="1"/>
  <c r="K1359" i="7" s="1"/>
  <c r="K1358" i="7" s="1"/>
  <c r="K1357" i="7" s="1"/>
  <c r="K1325" i="7"/>
  <c r="K1323" i="7"/>
  <c r="K1313" i="7"/>
  <c r="K1299" i="7"/>
  <c r="K1295" i="7"/>
  <c r="K1289" i="7"/>
  <c r="K1288" i="7" s="1"/>
  <c r="K1287" i="7" s="1"/>
  <c r="K1282" i="7" s="1"/>
  <c r="K1274" i="7"/>
  <c r="K1273" i="7" s="1"/>
  <c r="K1268" i="7"/>
  <c r="K1267" i="7" s="1"/>
  <c r="K1266" i="7" s="1"/>
  <c r="K1265" i="7" s="1"/>
  <c r="K1264" i="7" s="1"/>
  <c r="K1261" i="7"/>
  <c r="K1260" i="7" s="1"/>
  <c r="K1259" i="7" s="1"/>
  <c r="K1258" i="7" s="1"/>
  <c r="K1257" i="7" s="1"/>
  <c r="K1256" i="7" s="1"/>
  <c r="K1246" i="7"/>
  <c r="K1245" i="7" s="1"/>
  <c r="K1244" i="7" s="1"/>
  <c r="K1237" i="7"/>
  <c r="K1233" i="7"/>
  <c r="K1227" i="7"/>
  <c r="K1226" i="7" s="1"/>
  <c r="K1225" i="7" s="1"/>
  <c r="K1220" i="7" s="1"/>
  <c r="K1215" i="7"/>
  <c r="K1214" i="7" s="1"/>
  <c r="K1213" i="7" s="1"/>
  <c r="K1211" i="7"/>
  <c r="K1205" i="7"/>
  <c r="K1194" i="7"/>
  <c r="K1182" i="7"/>
  <c r="K1181" i="7" s="1"/>
  <c r="K1180" i="7" s="1"/>
  <c r="K1179" i="7" s="1"/>
  <c r="K1174" i="7"/>
  <c r="K1173" i="7" s="1"/>
  <c r="K1172" i="7" s="1"/>
  <c r="K1171" i="7" s="1"/>
  <c r="K1170" i="7" s="1"/>
  <c r="K1169" i="7" s="1"/>
  <c r="K1166" i="7"/>
  <c r="K1165" i="7" s="1"/>
  <c r="K1164" i="7" s="1"/>
  <c r="K1139" i="7"/>
  <c r="K1135" i="7"/>
  <c r="K1132" i="7"/>
  <c r="K1128" i="7"/>
  <c r="K1022" i="7"/>
  <c r="K1021" i="7" s="1"/>
  <c r="K1020" i="7" s="1"/>
  <c r="K1019" i="7" s="1"/>
  <c r="K1018" i="7" s="1"/>
  <c r="K1011" i="7"/>
  <c r="K1010" i="7" s="1"/>
  <c r="K1009" i="7" s="1"/>
  <c r="K1004" i="7" s="1"/>
  <c r="K976" i="7"/>
  <c r="K975" i="7" s="1"/>
  <c r="K974" i="7" s="1"/>
  <c r="K969" i="7"/>
  <c r="K968" i="7" s="1"/>
  <c r="K967" i="7" s="1"/>
  <c r="K966" i="7" s="1"/>
  <c r="K965" i="7" s="1"/>
  <c r="K964" i="7" s="1"/>
  <c r="K960" i="7"/>
  <c r="K959" i="7" s="1"/>
  <c r="K958" i="7" s="1"/>
  <c r="K957" i="7" s="1"/>
  <c r="K956" i="7" s="1"/>
  <c r="K955" i="7" s="1"/>
  <c r="K911" i="7"/>
  <c r="K909" i="7"/>
  <c r="K907" i="7"/>
  <c r="K895" i="7"/>
  <c r="K893" i="7"/>
  <c r="K889" i="7"/>
  <c r="K880" i="7"/>
  <c r="K926" i="7"/>
  <c r="K923" i="7"/>
  <c r="K916" i="7"/>
  <c r="K914" i="7"/>
  <c r="K874" i="7"/>
  <c r="K873" i="7" s="1"/>
  <c r="K872" i="7" s="1"/>
  <c r="K871" i="7" s="1"/>
  <c r="K870" i="7" s="1"/>
  <c r="K868" i="7"/>
  <c r="K867" i="7" s="1"/>
  <c r="K866" i="7" s="1"/>
  <c r="K865" i="7" s="1"/>
  <c r="K856" i="7"/>
  <c r="K855" i="7" s="1"/>
  <c r="K859" i="7"/>
  <c r="K858" i="7" s="1"/>
  <c r="K843" i="7"/>
  <c r="K842" i="7" s="1"/>
  <c r="K841" i="7" s="1"/>
  <c r="K839" i="7"/>
  <c r="K838" i="7" s="1"/>
  <c r="K837" i="7" s="1"/>
  <c r="K824" i="7"/>
  <c r="K823" i="7" s="1"/>
  <c r="K813" i="7"/>
  <c r="K809" i="7"/>
  <c r="K807" i="7"/>
  <c r="K805" i="7"/>
  <c r="K799" i="7"/>
  <c r="K797" i="7"/>
  <c r="K795" i="7"/>
  <c r="K790" i="7"/>
  <c r="K788" i="7"/>
  <c r="K786" i="7"/>
  <c r="K784" i="7"/>
  <c r="K821" i="7"/>
  <c r="K820" i="7" s="1"/>
  <c r="K816" i="7"/>
  <c r="K815" i="7" s="1"/>
  <c r="K781" i="7"/>
  <c r="K774" i="7" s="1"/>
  <c r="K769" i="7"/>
  <c r="K768" i="7" s="1"/>
  <c r="K767" i="7" s="1"/>
  <c r="K765" i="7"/>
  <c r="K764" i="7" s="1"/>
  <c r="K763" i="7" s="1"/>
  <c r="K752" i="7"/>
  <c r="K749" i="7" s="1"/>
  <c r="K747" i="7"/>
  <c r="K745" i="7"/>
  <c r="K743" i="7"/>
  <c r="K740" i="7"/>
  <c r="K733" i="7" s="1"/>
  <c r="K726" i="7"/>
  <c r="K725" i="7" s="1"/>
  <c r="K724" i="7" s="1"/>
  <c r="K723" i="7" s="1"/>
  <c r="K711" i="7"/>
  <c r="K710" i="7" s="1"/>
  <c r="K709" i="7" s="1"/>
  <c r="K708" i="7" s="1"/>
  <c r="K707" i="7" s="1"/>
  <c r="K706" i="7" s="1"/>
  <c r="K689" i="7"/>
  <c r="K685" i="7"/>
  <c r="K669" i="7"/>
  <c r="K667" i="7"/>
  <c r="K619" i="7"/>
  <c r="K612" i="7"/>
  <c r="K611" i="7" s="1"/>
  <c r="K610" i="7" s="1"/>
  <c r="K609" i="7" s="1"/>
  <c r="K608" i="7" s="1"/>
  <c r="K607" i="7" s="1"/>
  <c r="K605" i="7"/>
  <c r="K604" i="7" s="1"/>
  <c r="K600" i="7"/>
  <c r="K597" i="7" s="1"/>
  <c r="K595" i="7"/>
  <c r="K591" i="7"/>
  <c r="K578" i="7"/>
  <c r="K577" i="7" s="1"/>
  <c r="K576" i="7" s="1"/>
  <c r="K575" i="7" s="1"/>
  <c r="K574" i="7" s="1"/>
  <c r="K573" i="7" s="1"/>
  <c r="K565" i="7"/>
  <c r="K564" i="7" s="1"/>
  <c r="K556" i="7"/>
  <c r="K555" i="7" s="1"/>
  <c r="K547" i="7"/>
  <c r="K545" i="7"/>
  <c r="K543" i="7"/>
  <c r="K539" i="7"/>
  <c r="K536" i="7"/>
  <c r="K534" i="7"/>
  <c r="K530" i="7"/>
  <c r="K497" i="7"/>
  <c r="K496" i="7" s="1"/>
  <c r="K495" i="7" s="1"/>
  <c r="K494" i="7" s="1"/>
  <c r="K493" i="7" s="1"/>
  <c r="K478" i="7"/>
  <c r="K475" i="7" s="1"/>
  <c r="K433" i="7"/>
  <c r="K429" i="7"/>
  <c r="K426" i="7"/>
  <c r="K422" i="7"/>
  <c r="K399" i="7"/>
  <c r="K398" i="7" s="1"/>
  <c r="K397" i="7" s="1"/>
  <c r="K396" i="7" s="1"/>
  <c r="K395" i="7" s="1"/>
  <c r="K394" i="7" s="1"/>
  <c r="K392" i="7"/>
  <c r="K391" i="7" s="1"/>
  <c r="K390" i="7" s="1"/>
  <c r="K389" i="7" s="1"/>
  <c r="K388" i="7" s="1"/>
  <c r="K387" i="7" s="1"/>
  <c r="K380" i="7"/>
  <c r="K372" i="7"/>
  <c r="K371" i="7" s="1"/>
  <c r="K368" i="7"/>
  <c r="K367" i="7" s="1"/>
  <c r="K366" i="7" s="1"/>
  <c r="K365" i="7" s="1"/>
  <c r="K360" i="7"/>
  <c r="K359" i="7" s="1"/>
  <c r="K358" i="7" s="1"/>
  <c r="K357" i="7" s="1"/>
  <c r="K356" i="7" s="1"/>
  <c r="K355" i="7" s="1"/>
  <c r="K352" i="7"/>
  <c r="K351" i="7" s="1"/>
  <c r="K350" i="7" s="1"/>
  <c r="K349" i="7" s="1"/>
  <c r="K348" i="7" s="1"/>
  <c r="K347" i="7" s="1"/>
  <c r="K345" i="7"/>
  <c r="K344" i="7" s="1"/>
  <c r="K343" i="7" s="1"/>
  <c r="K342" i="7" s="1"/>
  <c r="K341" i="7" s="1"/>
  <c r="K340" i="7" s="1"/>
  <c r="K338" i="7"/>
  <c r="K336" i="7"/>
  <c r="K330" i="7"/>
  <c r="K323" i="7"/>
  <c r="K322" i="7" s="1"/>
  <c r="K321" i="7" s="1"/>
  <c r="K320" i="7" s="1"/>
  <c r="K313" i="7"/>
  <c r="K312" i="7" s="1"/>
  <c r="K306" i="7" s="1"/>
  <c r="K304" i="7"/>
  <c r="K303" i="7" s="1"/>
  <c r="K302" i="7" s="1"/>
  <c r="K301" i="7" s="1"/>
  <c r="K300" i="7" s="1"/>
  <c r="K296" i="7"/>
  <c r="K295" i="7" s="1"/>
  <c r="K294" i="7" s="1"/>
  <c r="K291" i="7"/>
  <c r="K290" i="7" s="1"/>
  <c r="K289" i="7" s="1"/>
  <c r="K288" i="7" s="1"/>
  <c r="K277" i="7"/>
  <c r="K236" i="7"/>
  <c r="K235" i="7" s="1"/>
  <c r="K234" i="7" s="1"/>
  <c r="K232" i="7"/>
  <c r="K231" i="7" s="1"/>
  <c r="K230" i="7" s="1"/>
  <c r="K227" i="7"/>
  <c r="K226" i="7" s="1"/>
  <c r="K225" i="7" s="1"/>
  <c r="K224" i="7" s="1"/>
  <c r="K190" i="7"/>
  <c r="K183" i="7"/>
  <c r="K181" i="7"/>
  <c r="K171" i="7"/>
  <c r="K170" i="7" s="1"/>
  <c r="K169" i="7" s="1"/>
  <c r="K168" i="7" s="1"/>
  <c r="K167" i="7" s="1"/>
  <c r="K165" i="7"/>
  <c r="K164" i="7" s="1"/>
  <c r="K163" i="7" s="1"/>
  <c r="K162" i="7" s="1"/>
  <c r="K154" i="7" s="1"/>
  <c r="K145" i="7"/>
  <c r="K144" i="7" s="1"/>
  <c r="K128" i="7"/>
  <c r="K127" i="7" s="1"/>
  <c r="K126" i="7" s="1"/>
  <c r="K125" i="7" s="1"/>
  <c r="K105" i="7"/>
  <c r="K104" i="7" s="1"/>
  <c r="K101" i="7"/>
  <c r="K100" i="7" s="1"/>
  <c r="K91" i="7"/>
  <c r="K89" i="7"/>
  <c r="K80" i="7"/>
  <c r="K79" i="7" s="1"/>
  <c r="K64" i="7"/>
  <c r="K63" i="7" s="1"/>
  <c r="K62" i="7" s="1"/>
  <c r="K61" i="7" s="1"/>
  <c r="K53" i="7"/>
  <c r="K50" i="7"/>
  <c r="K42" i="7"/>
  <c r="K39" i="7"/>
  <c r="K38" i="7" s="1"/>
  <c r="K37" i="7" s="1"/>
  <c r="K36" i="7" s="1"/>
  <c r="K32" i="7"/>
  <c r="K31" i="7" s="1"/>
  <c r="K30" i="7" s="1"/>
  <c r="K24" i="7"/>
  <c r="K95" i="7" l="1"/>
  <c r="K180" i="7"/>
  <c r="K179" i="7" s="1"/>
  <c r="K178" i="7" s="1"/>
  <c r="K1178" i="7"/>
  <c r="K1177" i="7" s="1"/>
  <c r="K742" i="7"/>
  <c r="K732" i="7" s="1"/>
  <c r="L100" i="7"/>
  <c r="K1159" i="7"/>
  <c r="K293" i="7"/>
  <c r="L125" i="7"/>
  <c r="K187" i="7"/>
  <c r="K186" i="7" s="1"/>
  <c r="K185" i="7" s="1"/>
  <c r="K379" i="7"/>
  <c r="K378" i="7" s="1"/>
  <c r="K377" i="7" s="1"/>
  <c r="K376" i="7" s="1"/>
  <c r="K792" i="7"/>
  <c r="K722" i="7"/>
  <c r="K721" i="7" s="1"/>
  <c r="K141" i="7"/>
  <c r="K136" i="7" s="1"/>
  <c r="K135" i="7" s="1"/>
  <c r="K86" i="7"/>
  <c r="K78" i="7" s="1"/>
  <c r="K77" i="7" s="1"/>
  <c r="K276" i="7"/>
  <c r="K275" i="7" s="1"/>
  <c r="K274" i="7" s="1"/>
  <c r="K273" i="7" s="1"/>
  <c r="K272" i="7" s="1"/>
  <c r="K241" i="7" s="1"/>
  <c r="K240" i="7" s="1"/>
  <c r="K239" i="7" s="1"/>
  <c r="K238" i="7" s="1"/>
  <c r="K1188" i="7"/>
  <c r="K1187" i="7" s="1"/>
  <c r="K1186" i="7" s="1"/>
  <c r="K1185" i="7" s="1"/>
  <c r="K538" i="7"/>
  <c r="K1312" i="7"/>
  <c r="K1311" i="7" s="1"/>
  <c r="K1310" i="7" s="1"/>
  <c r="K664" i="7"/>
  <c r="K1369" i="7"/>
  <c r="K529" i="7"/>
  <c r="K1272" i="7"/>
  <c r="K1271" i="7" s="1"/>
  <c r="K680" i="7"/>
  <c r="K847" i="7"/>
  <c r="K1400" i="7"/>
  <c r="K329" i="7"/>
  <c r="K328" i="7" s="1"/>
  <c r="K1134" i="7"/>
  <c r="K618" i="7"/>
  <c r="K617" i="7" s="1"/>
  <c r="K616" i="7" s="1"/>
  <c r="K615" i="7" s="1"/>
  <c r="K614" i="7" s="1"/>
  <c r="K47" i="7"/>
  <c r="K41" i="7" s="1"/>
  <c r="K35" i="7" s="1"/>
  <c r="K23" i="7"/>
  <c r="K22" i="7" s="1"/>
  <c r="K920" i="7"/>
  <c r="K282" i="7"/>
  <c r="K281" i="7" s="1"/>
  <c r="K913" i="7"/>
  <c r="K1411" i="7"/>
  <c r="K1410" i="7" s="1"/>
  <c r="K1409" i="7" s="1"/>
  <c r="K1408" i="7" s="1"/>
  <c r="K1430" i="7"/>
  <c r="K1429" i="7" s="1"/>
  <c r="K1428" i="7" s="1"/>
  <c r="K1427" i="7" s="1"/>
  <c r="K421" i="7"/>
  <c r="K554" i="7"/>
  <c r="K1232" i="7"/>
  <c r="K1231" i="7" s="1"/>
  <c r="K1230" i="7" s="1"/>
  <c r="K1294" i="7"/>
  <c r="K1293" i="7" s="1"/>
  <c r="K1292" i="7" s="1"/>
  <c r="K1291" i="7" s="1"/>
  <c r="K428" i="7"/>
  <c r="K563" i="7"/>
  <c r="K879" i="7"/>
  <c r="K906" i="7"/>
  <c r="K335" i="7"/>
  <c r="K334" i="7" s="1"/>
  <c r="K333" i="7" s="1"/>
  <c r="K332" i="7" s="1"/>
  <c r="K762" i="7"/>
  <c r="K836" i="7"/>
  <c r="K590" i="7"/>
  <c r="K229" i="7"/>
  <c r="K218" i="7" s="1"/>
  <c r="K370" i="7"/>
  <c r="K364" i="7" s="1"/>
  <c r="K783" i="7"/>
  <c r="K1127" i="7"/>
  <c r="K474" i="7"/>
  <c r="K473" i="7" s="1"/>
  <c r="K472" i="7" s="1"/>
  <c r="K471" i="7" s="1"/>
  <c r="K66" i="7" l="1"/>
  <c r="K29" i="7" s="1"/>
  <c r="K21" i="7"/>
  <c r="K20" i="7" s="1"/>
  <c r="K177" i="7"/>
  <c r="K176" i="7" s="1"/>
  <c r="L1180" i="7"/>
  <c r="K1126" i="7"/>
  <c r="K1125" i="7" s="1"/>
  <c r="K773" i="7"/>
  <c r="K772" i="7" s="1"/>
  <c r="K771" i="7" s="1"/>
  <c r="K1368" i="7"/>
  <c r="K1367" i="7" s="1"/>
  <c r="K1366" i="7" s="1"/>
  <c r="K1365" i="7" s="1"/>
  <c r="K1364" i="7" s="1"/>
  <c r="K363" i="7"/>
  <c r="K362" i="7" s="1"/>
  <c r="K973" i="7"/>
  <c r="K878" i="7"/>
  <c r="K877" i="7" s="1"/>
  <c r="K876" i="7" s="1"/>
  <c r="K528" i="7"/>
  <c r="K584" i="7"/>
  <c r="K583" i="7" s="1"/>
  <c r="K1399" i="7"/>
  <c r="K1398" i="7" s="1"/>
  <c r="K1397" i="7" s="1"/>
  <c r="K1309" i="7"/>
  <c r="K420" i="7"/>
  <c r="K419" i="7" s="1"/>
  <c r="K846" i="7"/>
  <c r="K845" i="7" s="1"/>
  <c r="K319" i="7"/>
  <c r="K318" i="7" s="1"/>
  <c r="K1407" i="7"/>
  <c r="K411" i="7"/>
  <c r="K410" i="7" s="1"/>
  <c r="K731" i="7"/>
  <c r="K1270" i="7"/>
  <c r="K1263" i="7" s="1"/>
  <c r="K1249" i="7" s="1"/>
  <c r="K663" i="7"/>
  <c r="K662" i="7" s="1"/>
  <c r="L263" i="7" s="1"/>
  <c r="K28" i="7" l="1"/>
  <c r="L976" i="7"/>
  <c r="K972" i="7"/>
  <c r="K971" i="7" s="1"/>
  <c r="K418" i="7"/>
  <c r="K409" i="7" s="1"/>
  <c r="K401" i="7" s="1"/>
  <c r="L67" i="7"/>
  <c r="K730" i="7"/>
  <c r="K729" i="7" s="1"/>
  <c r="K720" i="7" s="1"/>
  <c r="L731" i="7"/>
  <c r="K527" i="7"/>
  <c r="K526" i="7" s="1"/>
  <c r="K525" i="7" s="1"/>
  <c r="K524" i="7" s="1"/>
  <c r="K582" i="7"/>
  <c r="K581" i="7" s="1"/>
  <c r="K580" i="7" s="1"/>
  <c r="K1396" i="7"/>
  <c r="K1308" i="7"/>
  <c r="K1301" i="7" s="1"/>
  <c r="K661" i="7"/>
  <c r="K1124" i="7"/>
  <c r="K1024" i="7" s="1"/>
  <c r="K625" i="7" l="1"/>
  <c r="K624" i="7" s="1"/>
  <c r="K963" i="7"/>
  <c r="K1241" i="7"/>
  <c r="K1240" i="7" s="1"/>
  <c r="K1239" i="7" s="1"/>
  <c r="K1229" i="7" s="1"/>
  <c r="K1184" i="7" s="1"/>
  <c r="K1168" i="7" s="1"/>
  <c r="K19" i="7" l="1"/>
  <c r="L12" i="7" s="1"/>
</calcChain>
</file>

<file path=xl/comments1.xml><?xml version="1.0" encoding="utf-8"?>
<comments xmlns="http://schemas.openxmlformats.org/spreadsheetml/2006/main">
  <authors>
    <author>Гузий НН.</author>
  </authors>
  <commentList>
    <comment ref="K146" authorId="0">
      <text>
        <r>
          <rPr>
            <b/>
            <sz val="9"/>
            <color indexed="81"/>
            <rFont val="Tahoma"/>
            <family val="2"/>
            <charset val="204"/>
          </rPr>
          <t>Гузий НН.:</t>
        </r>
        <r>
          <rPr>
            <sz val="9"/>
            <color indexed="81"/>
            <rFont val="Tahoma"/>
            <family val="2"/>
            <charset val="204"/>
          </rPr>
          <t xml:space="preserve">
</t>
        </r>
      </text>
    </comment>
    <comment ref="K148" authorId="0">
      <text>
        <r>
          <rPr>
            <b/>
            <sz val="9"/>
            <color indexed="81"/>
            <rFont val="Tahoma"/>
            <family val="2"/>
            <charset val="204"/>
          </rPr>
          <t>Гузий НН.:</t>
        </r>
        <r>
          <rPr>
            <sz val="9"/>
            <color indexed="81"/>
            <rFont val="Tahoma"/>
            <family val="2"/>
            <charset val="204"/>
          </rPr>
          <t xml:space="preserve">
либо 45,6
</t>
        </r>
      </text>
    </comment>
    <comment ref="K159" authorId="0">
      <text>
        <r>
          <rPr>
            <b/>
            <sz val="9"/>
            <color indexed="81"/>
            <rFont val="Tahoma"/>
            <family val="2"/>
            <charset val="204"/>
          </rPr>
          <t>Гузий НН.:</t>
        </r>
        <r>
          <rPr>
            <sz val="9"/>
            <color indexed="81"/>
            <rFont val="Tahoma"/>
            <family val="2"/>
            <charset val="204"/>
          </rPr>
          <t xml:space="preserve">
можно 1612,0
</t>
        </r>
      </text>
    </comment>
  </commentList>
</comments>
</file>

<file path=xl/comments2.xml><?xml version="1.0" encoding="utf-8"?>
<comments xmlns="http://schemas.openxmlformats.org/spreadsheetml/2006/main">
  <authors>
    <author>Гузий НН.</author>
  </authors>
  <commentList>
    <comment ref="K118" authorId="0">
      <text>
        <r>
          <rPr>
            <b/>
            <sz val="9"/>
            <color indexed="81"/>
            <rFont val="Tahoma"/>
            <family val="2"/>
            <charset val="204"/>
          </rPr>
          <t>Гузий НН.:</t>
        </r>
        <r>
          <rPr>
            <sz val="9"/>
            <color indexed="81"/>
            <rFont val="Tahoma"/>
            <family val="2"/>
            <charset val="204"/>
          </rPr>
          <t xml:space="preserve">
</t>
        </r>
      </text>
    </comment>
    <comment ref="K120" authorId="0">
      <text>
        <r>
          <rPr>
            <b/>
            <sz val="9"/>
            <color indexed="81"/>
            <rFont val="Tahoma"/>
            <family val="2"/>
            <charset val="204"/>
          </rPr>
          <t>Гузий НН.:</t>
        </r>
        <r>
          <rPr>
            <sz val="9"/>
            <color indexed="81"/>
            <rFont val="Tahoma"/>
            <family val="2"/>
            <charset val="204"/>
          </rPr>
          <t xml:space="preserve">
либо 45,6
</t>
        </r>
      </text>
    </comment>
    <comment ref="K126" authorId="0">
      <text>
        <r>
          <rPr>
            <b/>
            <sz val="9"/>
            <color indexed="81"/>
            <rFont val="Tahoma"/>
            <family val="2"/>
            <charset val="204"/>
          </rPr>
          <t>Гузий НН.:</t>
        </r>
        <r>
          <rPr>
            <sz val="9"/>
            <color indexed="81"/>
            <rFont val="Tahoma"/>
            <family val="2"/>
            <charset val="204"/>
          </rPr>
          <t xml:space="preserve">
можно 1612,0
</t>
        </r>
      </text>
    </comment>
  </commentList>
</comments>
</file>

<file path=xl/sharedStrings.xml><?xml version="1.0" encoding="utf-8"?>
<sst xmlns="http://schemas.openxmlformats.org/spreadsheetml/2006/main" count="13659" uniqueCount="698">
  <si>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</si>
  <si>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</si>
  <si>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</si>
  <si>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</si>
  <si>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</si>
  <si>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</si>
  <si>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</si>
  <si>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</si>
  <si>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</si>
  <si>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</si>
  <si>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</si>
  <si>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</si>
  <si>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</si>
  <si>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</si>
  <si>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</si>
  <si>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</si>
  <si>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</si>
  <si>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</si>
  <si>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</si>
  <si>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</si>
  <si>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</si>
  <si>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</si>
  <si>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</si>
  <si>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</si>
  <si>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</si>
  <si>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</si>
  <si>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</si>
  <si>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</si>
  <si>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</si>
  <si>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</si>
  <si>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</si>
  <si>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</si>
  <si>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</si>
  <si>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</si>
  <si>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</si>
  <si>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</si>
  <si>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</si>
  <si>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</si>
  <si>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</si>
  <si>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</si>
  <si>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</si>
  <si>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</si>
  <si>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</si>
  <si>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</si>
  <si>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</si>
  <si>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</si>
  <si>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</si>
  <si>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</si>
  <si>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</si>
  <si>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</si>
  <si>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</si>
  <si>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</si>
  <si>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</si>
  <si>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</si>
  <si>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</si>
  <si>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</si>
  <si>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</si>
  <si>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</si>
  <si>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</si>
  <si>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</si>
  <si>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</si>
  <si>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</si>
  <si>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</si>
  <si>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</si>
  <si>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</si>
  <si>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</si>
  <si>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</si>
  <si>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</si>
  <si>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</si>
  <si>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</si>
  <si>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</si>
  <si>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</si>
  <si>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</si>
  <si>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</si>
  <si>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</si>
  <si>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</si>
  <si>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</si>
  <si>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</si>
  <si>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</si>
  <si>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</si>
  <si>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</si>
  <si>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</si>
  <si>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</si>
  <si>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</si>
  <si>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</si>
  <si>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</si>
  <si>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</si>
  <si>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</si>
  <si>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</si>
  <si>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</si>
  <si>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</si>
  <si>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</si>
  <si>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</si>
  <si>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</si>
  <si>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</si>
  <si>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</si>
  <si>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</si>
  <si>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</si>
  <si>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</si>
  <si>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</si>
  <si>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</si>
  <si>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</si>
  <si>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</si>
  <si>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</si>
  <si>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</si>
  <si>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</si>
  <si>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</si>
  <si>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</si>
  <si>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</si>
  <si>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</si>
  <si>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</si>
  <si>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</si>
  <si>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</si>
  <si>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</si>
  <si>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</si>
  <si>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</si>
  <si>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</si>
  <si>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</si>
  <si>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</si>
  <si>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</si>
  <si>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</si>
  <si>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</si>
  <si>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</si>
  <si>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</si>
  <si>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</si>
  <si>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</si>
  <si>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</si>
  <si>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</si>
  <si>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</si>
  <si>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</si>
  <si>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</si>
  <si>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</si>
  <si>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</si>
  <si>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</si>
  <si>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</si>
  <si>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</si>
  <si>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</si>
  <si>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</si>
  <si>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</si>
  <si>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</si>
  <si>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</si>
  <si>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</si>
  <si>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</si>
  <si>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24880</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</si>
  <si>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</si>
  <si>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</si>
  <si>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</si>
  <si>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</si>
  <si>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</si>
  <si>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</si>
  <si>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</si>
  <si>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</si>
  <si>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</si>
  <si>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</si>
  <si>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</si>
  <si>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</si>
  <si>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</si>
  <si>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</si>
  <si>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</si>
  <si>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</si>
  <si>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</si>
  <si>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</si>
  <si>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</si>
  <si>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</si>
  <si>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</si>
  <si>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</si>
  <si>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</si>
  <si>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Финансирование расходных обязательств по заработной плате с учетом начислений АНО «Комбинат социального питания»</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</si>
  <si>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</si>
  <si>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</si>
  <si>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</si>
  <si>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</si>
  <si>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</si>
  <si>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</si>
  <si>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</si>
  <si>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</si>
  <si>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</si>
  <si>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</si>
  <si>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</si>
  <si>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</si>
  <si>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</si>
  <si>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</si>
  <si>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</si>
  <si>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</si>
  <si>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</si>
  <si>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</si>
  <si>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</si>
  <si>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</si>
  <si>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</si>
  <si>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Реализация мер популяризации среди детей и молодежи научнообразовательной и творческой деятельности, выявление талантливой молодежи</t>
  </si>
  <si>
    <t>24330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</si>
  <si>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</si>
  <si>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</si>
  <si>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</si>
  <si>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</si>
  <si>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</si>
  <si>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</si>
  <si>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</si>
  <si>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</si>
  <si>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</si>
  <si>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</si>
  <si>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</si>
  <si>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</si>
  <si>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</si>
  <si>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</si>
  <si>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</si>
  <si>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21240</t>
  </si>
  <si>
    <t>Прочие выплаты по обязательствам муниципального образования</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</si>
  <si>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</si>
  <si>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</si>
  <si>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</si>
  <si>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</si>
  <si>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</si>
  <si>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</si>
  <si>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</si>
  <si>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</si>
  <si>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</si>
  <si>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</si>
  <si>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</si>
  <si>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L3040</t>
  </si>
  <si>
    <t>S0470</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</si>
  <si>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</si>
  <si>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</si>
  <si>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</si>
  <si>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</si>
  <si>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 xml:space="preserve">01 </t>
  </si>
  <si>
    <t>27000</t>
  </si>
  <si>
    <t>Федеральный проект  «Культурная среда»</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</si>
  <si>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</si>
  <si>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</si>
  <si>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</si>
  <si>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</si>
  <si>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</si>
  <si>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</si>
  <si>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</si>
  <si>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</si>
  <si>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</si>
  <si>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</si>
  <si>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</si>
  <si>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</si>
  <si>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</si>
  <si>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</si>
  <si>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</si>
  <si>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</si>
  <si>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</si>
  <si>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</si>
  <si>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</si>
  <si>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</si>
  <si>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</si>
  <si>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</si>
  <si>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</si>
  <si>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</si>
  <si>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</si>
  <si>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</si>
  <si>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</si>
  <si>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</si>
  <si>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</si>
  <si>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Коммунальное хозяйство</t>
  </si>
  <si>
    <t>S0100</t>
  </si>
  <si>
    <t>24980</t>
  </si>
  <si>
    <t>Организация бесплатного питания детей мобилизованных граждан</t>
  </si>
  <si>
    <t>Спорт высших достижений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</si>
  <si>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</si>
  <si>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S3410</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</si>
  <si>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</si>
  <si>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</si>
  <si>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</si>
  <si>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</si>
  <si>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</si>
  <si>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Резервные фонды</t>
  </si>
  <si>
    <t>L5190</t>
  </si>
  <si>
    <t>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</si>
  <si>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</si>
  <si>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</si>
  <si>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</si>
  <si>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</si>
  <si>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</si>
  <si>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</si>
  <si>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</si>
  <si>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62980</t>
  </si>
  <si>
    <t>Дополнительная помощь местным бюджетам для решения социально значимых вопросов местного значения</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</si>
  <si>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</si>
  <si>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</si>
  <si>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А0470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</si>
  <si>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</si>
  <si>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24340</t>
  </si>
  <si>
    <t>S0640</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</si>
  <si>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</si>
  <si>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Развитие и поддержка одаренных детей</t>
  </si>
  <si>
    <t>24760</t>
  </si>
  <si>
    <t>Единовременная выплата для молодых педагогических работников</t>
  </si>
  <si>
    <t>21630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</si>
  <si>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</si>
  <si>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</si>
  <si>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</si>
  <si>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</si>
  <si>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</si>
  <si>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</si>
  <si>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</si>
  <si>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</si>
  <si>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</si>
  <si>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Социальная поддержка отдельных категорий медицинских работников, работающих в государственных организациях</t>
  </si>
  <si>
    <t>25400</t>
  </si>
  <si>
    <t>Обеспечение учреждений социальной сферы приборами учета тепловой энергии</t>
  </si>
  <si>
    <t>24520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</si>
  <si>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</si>
  <si>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</si>
  <si>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</si>
  <si>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</si>
  <si>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</si>
  <si>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</si>
  <si>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</si>
  <si>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</si>
  <si>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</si>
  <si>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</si>
  <si>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</si>
  <si>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</si>
  <si>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</si>
  <si>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</si>
  <si>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</si>
  <si>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</si>
  <si>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</si>
  <si>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</si>
  <si>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</si>
  <si>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</si>
  <si>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</si>
  <si>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</si>
  <si>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</si>
  <si>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</si>
  <si>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</si>
  <si>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</si>
  <si>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</si>
  <si>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</si>
  <si>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Реализация мероприятий  подпрограммы «Развитие агропромышленного комплекса»</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</si>
  <si>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</si>
  <si>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</si>
  <si>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</si>
  <si>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</si>
  <si>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</si>
  <si>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</si>
  <si>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</si>
  <si>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</si>
  <si>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</si>
  <si>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</si>
  <si>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</si>
  <si>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</si>
  <si>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</si>
  <si>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</si>
  <si>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</si>
  <si>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</si>
  <si>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</si>
  <si>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</si>
  <si>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</si>
  <si>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</si>
  <si>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</si>
  <si>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</si>
  <si>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</si>
  <si>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</si>
  <si>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</si>
  <si>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</si>
  <si>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</si>
  <si>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</si>
  <si>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</si>
  <si>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</si>
  <si>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</si>
  <si>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Подпрограмма «Профилактика терроризма и экстремимза»</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</si>
  <si>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</si>
  <si>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</si>
  <si>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</si>
  <si>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</si>
  <si>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</si>
  <si>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</si>
  <si>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</si>
  <si>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</si>
  <si>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</si>
  <si>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</si>
  <si>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</si>
  <si>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</si>
  <si>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</si>
  <si>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</si>
  <si>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</si>
  <si>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</si>
  <si>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</si>
  <si>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</si>
  <si>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</si>
  <si>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</si>
  <si>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</si>
  <si>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</si>
  <si>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</si>
  <si>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</si>
  <si>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</si>
  <si>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</si>
  <si>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</si>
  <si>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</si>
  <si>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</si>
  <si>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</si>
  <si>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</si>
  <si>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</si>
  <si>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</si>
  <si>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Организация водоснабжения населения</t>
  </si>
  <si>
    <t>S0330</t>
  </si>
  <si>
    <t>S0620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</si>
  <si>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</si>
  <si>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</si>
  <si>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R0820</t>
  </si>
  <si>
    <t>69000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</si>
  <si>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</si>
  <si>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</si>
  <si>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</si>
  <si>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</si>
  <si>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</si>
  <si>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Совершенствование деятельности муниципальных учреждений отрасли "Культура" </t>
  </si>
  <si>
    <t>S3310</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</si>
  <si>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</si>
  <si>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</si>
  <si>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</si>
  <si>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</si>
  <si>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</si>
  <si>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</si>
  <si>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S0290</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</si>
  <si>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</si>
  <si>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</si>
  <si>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Лесное хозяйство</t>
  </si>
  <si>
    <t>Кинематография</t>
  </si>
  <si>
    <t>Муниципальная программа "Развитие культуры"</t>
  </si>
  <si>
    <t>Совершенствование деятельности муниципальных учреждений отрасли "Культура" Туапсинского муниципального округа по предоставлению муниципальных услуг</t>
  </si>
  <si>
    <t>55</t>
  </si>
  <si>
    <t>Обслуживание долговых обязательств</t>
  </si>
  <si>
    <t>Финансовое обеспечение долговых обязательств</t>
  </si>
  <si>
    <t>56</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</si>
  <si>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</si>
  <si>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</si>
  <si>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Реализация мероприятий муниципальной программы "Развитие культуры"</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</si>
  <si>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</si>
  <si>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</si>
  <si>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</si>
  <si>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30200</t>
  </si>
  <si>
    <t>Модернизация систем теплоснабжения</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</si>
  <si>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</si>
  <si>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</si>
  <si>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</si>
  <si>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</si>
  <si>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</si>
  <si>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30500</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</si>
  <si>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</si>
  <si>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926</t>
  </si>
  <si>
    <t>Дорожное хозяйство (дорожные фонды)</t>
  </si>
  <si>
    <t>Благоустройство</t>
  </si>
  <si>
    <t>Обеспечение деятельности подведомственных учреждений</t>
  </si>
  <si>
    <t>Массовый спорт</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</si>
  <si>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</si>
  <si>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</si>
  <si>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</si>
  <si>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</si>
  <si>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S2720</t>
  </si>
  <si>
    <t>Организация благоустройства сельских территорий</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</si>
  <si>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</si>
  <si>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А0620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</si>
  <si>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</si>
  <si>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</si>
  <si>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 сверх сумм софинансирования</t>
  </si>
  <si>
    <t>А1</t>
  </si>
  <si>
    <t>54540</t>
  </si>
  <si>
    <t>Создание модельных муниципальных библиотек</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</si>
  <si>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сверх софинансирвания</t>
  </si>
  <si>
    <t>А0640</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</si>
  <si>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</si>
  <si>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</si>
  <si>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</si>
  <si>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обучающихся,проживающих на территории Туапсинского муниципального округа Краснодарского края, в муниципальные образования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</si>
  <si>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</si>
  <si>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</si>
  <si>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</si>
  <si>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</si>
  <si>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</si>
  <si>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</si>
  <si>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</si>
  <si>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</si>
  <si>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</si>
  <si>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Подпрограмма "Благоустройство территорий"</t>
  </si>
  <si>
    <t>Подпрограмма "Теплоснабжение"</t>
  </si>
  <si>
    <t>Реализация мероприятий подпрограммы "Теплоснабжение"</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</si>
  <si>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</si>
  <si>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</si>
  <si>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</si>
  <si>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</si>
  <si>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</si>
  <si>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</si>
  <si>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</si>
  <si>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</si>
  <si>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</si>
  <si>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</si>
  <si>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</si>
  <si>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муниципального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</si>
  <si>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</si>
  <si>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</si>
  <si>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</si>
  <si>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</si>
  <si>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</si>
  <si>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</si>
  <si>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</si>
  <si>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</si>
  <si>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</si>
  <si>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S0530</t>
  </si>
  <si>
    <t>А0530</t>
  </si>
  <si>
    <t>L5766</t>
  </si>
  <si>
    <t>А5766</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</si>
  <si>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</si>
  <si>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</si>
  <si>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</si>
  <si>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</si>
  <si>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</si>
  <si>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Обеспечение комплексного развития сельских территорий (организация благоустройства сельских территорий)</t>
  </si>
  <si>
    <t>Осуществление мероприятий по содержанию в порядке и благоустройству воинских захоронений</t>
  </si>
  <si>
    <t>24860</t>
  </si>
  <si>
    <t>Муниципальная программа "Развитие жилищно-коммунального хозяйства"</t>
  </si>
  <si>
    <t>Повышение уровня благоустройства населенных пунктов Туапсинского муниципального округа</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</si>
  <si>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</si>
  <si>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</si>
  <si>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</si>
  <si>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</si>
  <si>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</si>
  <si>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</si>
  <si>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</si>
  <si>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S0310</t>
  </si>
  <si>
    <t>Организация водоотведения</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</si>
  <si>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</si>
  <si>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</si>
  <si>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</si>
  <si>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</si>
  <si>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24510</t>
  </si>
  <si>
    <t>Реализация отдельных мероприятий муниципальной программы "Развитие жилищно-коммунального хозяйства"</t>
  </si>
  <si>
    <t>21200</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</si>
  <si>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</si>
  <si>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</si>
  <si>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</si>
  <si>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</si>
  <si>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24720</t>
  </si>
  <si>
    <t>Организация ритуальных услуг и содержание мест захоронения</t>
  </si>
  <si>
    <t>23030</t>
  </si>
  <si>
    <t>Ежегодные членские взносы</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</si>
  <si>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</si>
  <si>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</si>
  <si>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</si>
  <si>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</si>
  <si>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24820</t>
  </si>
  <si>
    <t>Капитальные и текущие ремонты подведомственных учреждений и объектов физической культуры и спорта</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</si>
  <si>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</si>
  <si>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</si>
  <si>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</si>
  <si>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</si>
  <si>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</si>
  <si>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А1230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</si>
  <si>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</si>
  <si>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</si>
  <si>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 xml:space="preserve">Осуществление капитальных ремонтов, ремонтов и сносов зданий и сооружений подведомственных учреждений </t>
  </si>
  <si>
    <t>24505</t>
  </si>
  <si>
    <t>Укрепление материально-технической базы спортивных школ</t>
  </si>
  <si>
    <t>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</si>
  <si>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</si>
  <si>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</si>
  <si>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</si>
  <si>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</si>
  <si>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</si>
  <si>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</si>
  <si>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Средства резервного фонда администрации Краснодарского края</t>
  </si>
  <si>
    <t>0</t>
  </si>
  <si>
    <t>S2590</t>
  </si>
  <si>
    <t>Отдельные мероприятия муниципальной программы "Развитие жилищно-коммунального хозяйства"</t>
  </si>
  <si>
    <t>97510</t>
  </si>
  <si>
    <t>Обеспечение развития и укрепления материально-технической базы домов культуры в населенных пунктах с числом жителей до 50 тысяч человек, сверх сумм софинансирования</t>
  </si>
  <si>
    <t>А4670</t>
  </si>
  <si>
    <t>920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</si>
  <si>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</si>
  <si>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</si>
  <si>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</si>
  <si>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</si>
  <si>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24500</t>
  </si>
  <si>
    <t>Улучшение кадрового обеспечения муниципальных учреждений дополнительного образования отрасли отрасли "Физическая культура и спорт"</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</si>
  <si>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</si>
  <si>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</si>
  <si>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</si>
  <si>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62590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</si>
  <si>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</si>
  <si>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</si>
  <si>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</si>
  <si>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62950</t>
  </si>
  <si>
    <t>Поощрение победителей конкурса на звание "Лучший орган территориального общественного самоуправления"</t>
  </si>
  <si>
    <t>Поддержка местных инициатив по итогам краевого конкурса</t>
  </si>
  <si>
    <t>24440</t>
  </si>
  <si>
    <t>Обеспечение антитеррористической защищенности привокзальной площади города Туапсе</t>
  </si>
  <si>
    <t>Я5</t>
  </si>
  <si>
    <t>Д4540</t>
  </si>
  <si>
    <t>Региональный проект "Семейные ценности и инфраструктура культуры"</t>
  </si>
  <si>
    <t>Создание модельных муниципальных библиотек сверх сумм софинансирования</t>
  </si>
  <si>
    <t>А3310</t>
  </si>
  <si>
    <t xml:space="preserve">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сверх сумм софинансирования </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</si>
  <si>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</si>
  <si>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A1200</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</si>
  <si>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</si>
  <si>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</si>
  <si>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</si>
  <si>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9Д020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</si>
  <si>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</si>
  <si>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</si>
  <si>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</si>
  <si>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Строительство и реконструкция автомобильных дорог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</si>
  <si>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</si>
  <si>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</si>
  <si>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Реализация мероприятий муниципальной программы "Территория комфортного проживания"</t>
  </si>
  <si>
    <t>Проведение мероприятий по предупреждению чрезвычайных ситуаций природного и техногенного характера</t>
  </si>
  <si>
    <t>21594</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</si>
  <si>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</si>
  <si>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</si>
  <si>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</si>
  <si>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</si>
  <si>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S0500</t>
  </si>
  <si>
    <t xml:space="preserve">Обеспечение безопасных условий и охраны труда муниципальных служащих </t>
  </si>
  <si>
    <t>24575</t>
  </si>
  <si>
    <t>25110</t>
  </si>
  <si>
    <t>Вознаграждение гражданам, получившим  звание "Почетный гражданин Туапсинского муниципального округа"</t>
  </si>
  <si>
    <t>Участие в организации деятельности по накоплению (в том числе раздельному накоплению) и транспортированию твердых коммунальных отходов</t>
  </si>
  <si>
    <t>Начальник финансового управления</t>
  </si>
  <si>
    <t>администрации Туапсинского</t>
  </si>
  <si>
    <t xml:space="preserve">муниципального округа   </t>
  </si>
  <si>
    <t>Ю.Н. Кулакова</t>
  </si>
  <si>
    <t>23050</t>
  </si>
  <si>
    <t>Реализация мероприятий муниципальной программы «Развитие архитектуры и градостроительства»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</si>
  <si>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</si>
  <si>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</si>
  <si>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</si>
  <si>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</si>
  <si>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</si>
  <si>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</si>
  <si>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Ю4</t>
  </si>
  <si>
    <t>57500</t>
  </si>
  <si>
    <t>Региональный проект «Все лучшее детям»</t>
  </si>
  <si>
    <t>Реализация мероприятий по модернизации школьных систем образования</t>
  </si>
  <si>
    <t>55190</t>
  </si>
  <si>
    <t>Региональный проект «Семейные ценности и инфраструктура культуры»</t>
  </si>
  <si>
    <t>9Т000</t>
  </si>
  <si>
    <t>Организация теплоснабжения населения (строительство (реконструкция, техническое перевооружение) объектов теплоснабжения населения (котельных, тепловых сетей, тепловых пунктов)</t>
  </si>
  <si>
    <t xml:space="preserve"> Туапсинский муниципальный округ Краснодарского края на 2028 год </t>
  </si>
  <si>
    <t>Условно утвержденные расходы</t>
  </si>
  <si>
    <t>00000</t>
  </si>
  <si>
    <t>000</t>
  </si>
  <si>
    <t>Муниципальная программа «Экологическая безопасность»</t>
  </si>
  <si>
    <t>21</t>
  </si>
  <si>
    <t>Сохранение и улучшение благоприятной окружающей среды на территории Туапсинского муниципального округа</t>
  </si>
  <si>
    <t>Реализация основных мероприятий муниципальной программы «Экологическая безопасность»</t>
  </si>
  <si>
    <t>Обеспечение деятельности территориальных органов администрации Туапсинского муниципального округа</t>
  </si>
  <si>
    <t>24450</t>
  </si>
  <si>
    <t>Реализация основные мероприятий муниципальной программы «Экологическая безопасность»</t>
  </si>
  <si>
    <t>Основные мероприятия муниципальной программы «Экологическая безопасность»</t>
  </si>
  <si>
    <t>Муниципальная программа «Развитие сельского хозяйства»</t>
  </si>
  <si>
    <t>Подпрограмма «Развитие агропромышленного комплекса»</t>
  </si>
  <si>
    <t>Муниципальная программа «Информационное обеспечение населения»</t>
  </si>
  <si>
    <t>Реализация мероприятий программы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</si>
  <si>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</si>
  <si>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</si>
  <si>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подпрограммы "Обеспечение пожарной безопасности"</t>
  </si>
  <si>
    <t>20390</t>
  </si>
  <si>
    <t>20100</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</si>
  <si>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</si>
  <si>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</si>
  <si>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t>
  </si>
  <si>
    <t>Озеленение</t>
  </si>
  <si>
    <t>И3</t>
  </si>
  <si>
    <t>51540</t>
  </si>
  <si>
    <t>Строительство, реконструкция (модернизация), капитальный ремонт объектов коммунальной инфраструктуры.</t>
  </si>
  <si>
    <r>
      <t xml:space="preserve">Региональный проект "Модернизация коммунальной инфраструктуры </t>
    </r>
    <r>
      <rPr>
        <sz val="12"/>
        <color rgb="FFFF0000"/>
        <rFont val="Times New Roman"/>
        <family val="1"/>
        <charset val="204"/>
      </rPr>
      <t>(Краснодарский край)"</t>
    </r>
  </si>
  <si>
    <t>23300</t>
  </si>
  <si>
    <t>Организация временной трудовой занятости несовершеннолетних</t>
  </si>
  <si>
    <t>20400</t>
  </si>
  <si>
    <t>Ежемесячная компенсация компенсационного характера руководителям органов территориального общественного самомуправления</t>
  </si>
  <si>
    <t>Прочие мероприятия по поддержке  органов  территориального общественного самоуправления Туапсинского муниципального округа</t>
  </si>
  <si>
    <t>20410</t>
  </si>
  <si>
    <t>Взносы на капитальный ремонт общего имущества многоквартирного дома</t>
  </si>
  <si>
    <t>24230</t>
  </si>
  <si>
    <t>24490</t>
  </si>
  <si>
    <t>Поддержка итворческой деятельности учреждений культуры</t>
  </si>
  <si>
    <t>Поддержка творческой деятельности учреждений культуры</t>
  </si>
  <si>
    <t>24110</t>
  </si>
  <si>
    <t>Укрепление материально-технической базы учреждений культуры</t>
  </si>
  <si>
    <t>Прочее благоустройство территории Туапсинского муниципального округа</t>
  </si>
  <si>
    <t>24890</t>
  </si>
  <si>
    <t>Обеспечение социально-значимых объектов охранными системами</t>
  </si>
  <si>
    <t>Обеспечение лицензированной охраны в муниципальных учреждениях Туапсинского муниципального округа</t>
  </si>
  <si>
    <t>Обеспечение деятельности учреждений физической культуры и спорта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</si>
  <si>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</si>
  <si>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24630</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</si>
  <si>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</si>
  <si>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r>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муниципальных физкультурно-спортивных организаций Краснодарского края отрасли </t>
    </r>
    <r>
      <rPr>
        <sz val="12"/>
        <rFont val="Calibri"/>
        <family val="2"/>
        <charset val="204"/>
      </rPr>
      <t>«</t>
    </r>
    <r>
      <rPr>
        <sz val="12"/>
        <rFont val="Times New Roman"/>
        <family val="1"/>
        <charset val="204"/>
      </rPr>
      <t>Физическая культура и спорт</t>
    </r>
    <r>
      <rPr>
        <sz val="12"/>
        <rFont val="Calibri"/>
        <family val="2"/>
        <charset val="204"/>
      </rPr>
      <t>»</t>
    </r>
    <r>
      <rPr>
        <sz val="12"/>
        <rFont val="Times New Roman"/>
        <family val="1"/>
        <charset val="204"/>
      </rPr>
      <t xml:space="preserve"> и муниципальных организаций дополнительного образования Краснодарского края отрасли </t>
    </r>
    <r>
      <rPr>
        <sz val="12"/>
        <rFont val="Calibri"/>
        <family val="2"/>
        <charset val="204"/>
      </rPr>
      <t>«</t>
    </r>
    <r>
      <rPr>
        <sz val="12"/>
        <rFont val="Times New Roman"/>
        <family val="1"/>
        <charset val="204"/>
      </rPr>
      <t>Образование</t>
    </r>
    <r>
      <rPr>
        <sz val="12"/>
        <rFont val="Calibri"/>
        <family val="2"/>
        <charset val="204"/>
      </rPr>
      <t>»</t>
    </r>
  </si>
  <si>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</si>
  <si>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</si>
  <si>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</si>
  <si>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</si>
  <si>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Реализация мероприятий по укреплению межрегиональных и межмуниципальных отношений в области курортного дела и туризма</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</si>
</sst>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43" formatCode="_-* #,##0.00\ _₽_-;\-* #,##0.00\ _₽_-;_-* &quot;-&quot;??\ _₽_-;_-@_-"/>
    <numFmt numFmtId="164" formatCode="_-* #,##0.00_р_._-;\-* #,##0.00_р_._-;_-* &quot;-&quot;??_р_._-;_-@_-"/>
    <numFmt numFmtId="165" formatCode="#,##0.0"/>
    <numFmt numFmtId="166" formatCode="#,##0.00&quot;р.&quot;"/>
    <numFmt numFmtId="167" formatCode="#,##0.00\ &quot;₽&quot;"/>
    <numFmt numFmtId="168" formatCode="0.0"/>
    <numFmt numFmtId="169" formatCode="_-* #,##0.0_р_._-;\-* #,##0.0_р_._-;_-* &quot;-&quot;?_р_._-;_-@_-"/>
  </numFmts>
  <fonts count="63"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4"/>
      <color theme="1"/>
      <name val="Arial Cyr"/>
      <charset val="204"/>
    </font>
    <font>
      <sz val="12"/>
      <color theme="1"/>
      <name val="Times New Roman"/>
      <family val="1"/>
      <charset val="204"/>
    </font>
    <font>
      <sz val="14"/>
      <color theme="1"/>
      <name val="Times New Roman"/>
      <family val="1"/>
      <charset val="204"/>
    </font>
    <font>
      <sz val="10"/>
      <color theme="1"/>
      <name val="Arial Cyr"/>
      <charset val="204"/>
    </font>
    <font>
      <sz val="9"/>
      <color indexed="81"/>
      <name val="Tahoma"/>
      <family val="2"/>
      <charset val="204"/>
    </font>
    <font>
      <b/>
      <sz val="9"/>
      <color indexed="81"/>
      <name val="Tahoma"/>
      <family val="2"/>
      <charset val="204"/>
    </font>
    <font>
      <sz val="12"/>
      <color rgb="FFFF0000"/>
      <name val="Times New Roman"/>
      <family val="1"/>
      <charset val="204"/>
    </font>
    <font>
      <b/>
      <sz val="14"/>
      <color rgb="FFC00000"/>
      <name val="Arial Cyr"/>
      <charset val="204"/>
    </font>
    <font>
      <sz val="12"/>
      <color rgb="FF00B050"/>
      <name val="Times New Roman"/>
      <family val="1"/>
      <charset val="204"/>
    </font>
    <font>
      <sz val="12"/>
      <name val="Calibri"/>
      <family val="2"/>
      <charset val="204"/>
    </font>
  </fonts>
  <fills count="25">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030">
    <xf numFmtId="0" fontId="0" fillId="0" borderId="0"/>
    <xf numFmtId="0" fontId="29" fillId="2" borderId="0" applyNumberFormat="0" applyBorder="0" applyAlignment="0" applyProtection="0"/>
    <xf numFmtId="0" fontId="29" fillId="3" borderId="0" applyNumberFormat="0" applyBorder="0" applyAlignment="0" applyProtection="0"/>
    <xf numFmtId="0" fontId="29" fillId="4"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5" borderId="0" applyNumberFormat="0" applyBorder="0" applyAlignment="0" applyProtection="0"/>
    <xf numFmtId="0" fontId="29" fillId="8" borderId="0" applyNumberFormat="0" applyBorder="0" applyAlignment="0" applyProtection="0"/>
    <xf numFmtId="0" fontId="29" fillId="11" borderId="0" applyNumberFormat="0" applyBorder="0" applyAlignment="0" applyProtection="0"/>
    <xf numFmtId="0" fontId="30" fillId="12"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9" borderId="0" applyNumberFormat="0" applyBorder="0" applyAlignment="0" applyProtection="0"/>
    <xf numFmtId="0" fontId="31" fillId="7" borderId="1" applyNumberFormat="0" applyAlignment="0" applyProtection="0"/>
    <xf numFmtId="0" fontId="32" fillId="20" borderId="2" applyNumberFormat="0" applyAlignment="0" applyProtection="0"/>
    <xf numFmtId="0" fontId="33" fillId="20"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1" borderId="7" applyNumberFormat="0" applyAlignment="0" applyProtection="0"/>
    <xf numFmtId="0" fontId="39" fillId="0" borderId="0" applyNumberFormat="0" applyFill="0" applyBorder="0" applyAlignment="0" applyProtection="0"/>
    <xf numFmtId="0" fontId="40" fillId="22" borderId="0" applyNumberFormat="0" applyBorder="0" applyAlignment="0" applyProtection="0"/>
    <xf numFmtId="0" fontId="41" fillId="3" borderId="0" applyNumberFormat="0" applyBorder="0" applyAlignment="0" applyProtection="0"/>
    <xf numFmtId="0" fontId="42" fillId="0" borderId="0" applyNumberFormat="0" applyFill="0" applyBorder="0" applyAlignment="0" applyProtection="0"/>
    <xf numFmtId="0" fontId="24" fillId="23" borderId="8" applyNumberFormat="0" applyFont="0" applyAlignment="0" applyProtection="0"/>
    <xf numFmtId="0" fontId="43" fillId="0" borderId="9" applyNumberFormat="0" applyFill="0" applyAlignment="0" applyProtection="0"/>
    <xf numFmtId="0" fontId="44" fillId="0" borderId="0" applyNumberFormat="0" applyFill="0" applyBorder="0" applyAlignment="0" applyProtection="0"/>
    <xf numFmtId="164" fontId="46" fillId="0" borderId="0" applyFont="0" applyFill="0" applyBorder="0" applyAlignment="0" applyProtection="0"/>
    <xf numFmtId="0" fontId="45" fillId="4" borderId="0" applyNumberFormat="0" applyBorder="0" applyAlignment="0" applyProtection="0"/>
    <xf numFmtId="0" fontId="47" fillId="0" borderId="0"/>
    <xf numFmtId="0" fontId="48" fillId="0" borderId="0"/>
    <xf numFmtId="9" fontId="46" fillId="0" borderId="0" applyFont="0" applyFill="0" applyBorder="0" applyAlignment="0" applyProtection="0"/>
    <xf numFmtId="0" fontId="48" fillId="0" borderId="0"/>
    <xf numFmtId="164" fontId="24" fillId="0" borderId="0" applyFont="0" applyFill="0" applyBorder="0" applyAlignment="0" applyProtection="0"/>
    <xf numFmtId="0" fontId="23" fillId="0" borderId="0"/>
    <xf numFmtId="9" fontId="24" fillId="0" borderId="0" applyFont="0" applyFill="0" applyBorder="0" applyAlignment="0" applyProtection="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0" fontId="12" fillId="0" borderId="0"/>
    <xf numFmtId="0" fontId="12" fillId="0" borderId="0"/>
    <xf numFmtId="43" fontId="24" fillId="0" borderId="0" applyFont="0" applyFill="0" applyBorder="0" applyAlignment="0" applyProtection="0"/>
    <xf numFmtId="164" fontId="24" fillId="0" borderId="0" applyFont="0" applyFill="0" applyBorder="0" applyAlignment="0" applyProtection="0"/>
    <xf numFmtId="0" fontId="12" fillId="0" borderId="0"/>
    <xf numFmtId="9" fontId="24"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21">
    <xf numFmtId="0" fontId="0" fillId="0" borderId="0" xfId="0"/>
    <xf numFmtId="0" fontId="26" fillId="24" borderId="0" xfId="0" applyFont="1" applyFill="1" applyAlignment="1">
      <alignment vertical="top"/>
    </xf>
    <xf numFmtId="0" fontId="26" fillId="24" borderId="0" xfId="0" applyFont="1" applyFill="1" applyAlignment="1">
      <alignment horizontal="justify" vertical="justify"/>
    </xf>
    <xf numFmtId="0" fontId="26" fillId="24" borderId="0" xfId="0" applyFont="1" applyFill="1" applyAlignment="1">
      <alignment horizontal="center" vertical="top"/>
    </xf>
    <xf numFmtId="49" fontId="26" fillId="24" borderId="0" xfId="0" applyNumberFormat="1" applyFont="1" applyFill="1" applyAlignment="1">
      <alignment horizontal="center" vertical="top"/>
    </xf>
    <xf numFmtId="0" fontId="53" fillId="24" borderId="0" xfId="0" applyFont="1" applyFill="1" applyAlignment="1">
      <alignment horizontal="center" vertical="top"/>
    </xf>
    <xf numFmtId="165" fontId="52" fillId="24" borderId="0" xfId="0" applyNumberFormat="1" applyFont="1" applyFill="1" applyAlignment="1">
      <alignment vertical="top"/>
    </xf>
    <xf numFmtId="165" fontId="26" fillId="24" borderId="0" xfId="0" applyNumberFormat="1" applyFont="1" applyFill="1" applyAlignment="1">
      <alignment vertical="top"/>
    </xf>
    <xf numFmtId="0" fontId="27" fillId="24" borderId="0" xfId="0" applyFont="1" applyFill="1" applyAlignment="1">
      <alignment vertical="top"/>
    </xf>
    <xf numFmtId="0" fontId="27" fillId="24" borderId="0" xfId="0" applyFont="1" applyFill="1" applyBorder="1" applyAlignment="1">
      <alignment horizontal="justify" vertical="justify"/>
    </xf>
    <xf numFmtId="0" fontId="27" fillId="24" borderId="0" xfId="0" applyFont="1" applyFill="1" applyAlignment="1">
      <alignment horizontal="center" vertical="top"/>
    </xf>
    <xf numFmtId="49" fontId="27" fillId="24" borderId="0" xfId="0" applyNumberFormat="1" applyFont="1" applyFill="1" applyAlignment="1">
      <alignment horizontal="center" vertical="top"/>
    </xf>
    <xf numFmtId="49" fontId="27" fillId="24" borderId="0" xfId="0" applyNumberFormat="1" applyFont="1" applyFill="1" applyBorder="1" applyAlignment="1">
      <alignment horizontal="center" vertical="top"/>
    </xf>
    <xf numFmtId="0" fontId="27" fillId="24" borderId="0" xfId="0" applyFont="1" applyFill="1" applyBorder="1" applyAlignment="1">
      <alignment horizontal="center" vertical="top"/>
    </xf>
    <xf numFmtId="0" fontId="28" fillId="24" borderId="0" xfId="0" applyFont="1" applyFill="1" applyBorder="1" applyAlignment="1" applyProtection="1">
      <alignment horizontal="center" vertical="top" wrapText="1"/>
      <protection locked="0"/>
    </xf>
    <xf numFmtId="0" fontId="28" fillId="24" borderId="0" xfId="0" applyFont="1" applyFill="1" applyBorder="1" applyAlignment="1" applyProtection="1">
      <alignment horizontal="justify" vertical="justify" wrapText="1"/>
      <protection locked="0"/>
    </xf>
    <xf numFmtId="49" fontId="28" fillId="24" borderId="0" xfId="0" applyNumberFormat="1" applyFont="1" applyFill="1" applyBorder="1" applyAlignment="1" applyProtection="1">
      <alignment horizontal="center" vertical="top" wrapText="1"/>
      <protection locked="0"/>
    </xf>
    <xf numFmtId="4" fontId="26" fillId="24" borderId="0" xfId="0" applyNumberFormat="1" applyFont="1" applyFill="1" applyAlignment="1">
      <alignment vertical="top"/>
    </xf>
    <xf numFmtId="49" fontId="49" fillId="24" borderId="10" xfId="0" applyNumberFormat="1"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justify" wrapText="1"/>
      <protection locked="0"/>
    </xf>
    <xf numFmtId="0" fontId="54" fillId="24" borderId="10" xfId="0" applyFont="1" applyFill="1" applyBorder="1" applyAlignment="1" applyProtection="1">
      <alignment horizontal="center" vertical="top" wrapText="1"/>
      <protection locked="0"/>
    </xf>
    <xf numFmtId="0" fontId="49" fillId="24" borderId="10" xfId="0" applyFont="1" applyFill="1" applyBorder="1" applyAlignment="1" applyProtection="1">
      <alignment horizontal="justify" vertical="justify" wrapText="1"/>
      <protection locked="0"/>
    </xf>
    <xf numFmtId="165" fontId="54" fillId="24" borderId="10" xfId="0" applyNumberFormat="1" applyFont="1" applyFill="1" applyBorder="1" applyAlignment="1">
      <alignment horizontal="center" vertical="top"/>
    </xf>
    <xf numFmtId="0" fontId="52" fillId="24" borderId="0" xfId="0" applyFont="1" applyFill="1" applyAlignment="1">
      <alignment vertical="top"/>
    </xf>
    <xf numFmtId="4" fontId="52" fillId="24" borderId="0" xfId="0" applyNumberFormat="1" applyFont="1" applyFill="1" applyAlignment="1">
      <alignment vertical="top"/>
    </xf>
    <xf numFmtId="1" fontId="49" fillId="24" borderId="10" xfId="0" applyNumberFormat="1" applyFont="1" applyFill="1" applyBorder="1" applyAlignment="1" applyProtection="1">
      <alignment horizontal="center" vertical="top" wrapText="1"/>
      <protection locked="0"/>
    </xf>
    <xf numFmtId="165" fontId="49" fillId="24" borderId="10" xfId="0" applyNumberFormat="1" applyFont="1" applyFill="1" applyBorder="1" applyAlignment="1" applyProtection="1">
      <alignment horizontal="left" vertical="top" wrapText="1"/>
      <protection locked="0"/>
    </xf>
    <xf numFmtId="165" fontId="49" fillId="24" borderId="10" xfId="0" applyNumberFormat="1" applyFont="1" applyFill="1" applyBorder="1" applyAlignment="1" applyProtection="1">
      <alignment horizontal="center" vertical="top" wrapText="1"/>
      <protection locked="0"/>
    </xf>
    <xf numFmtId="0" fontId="49" fillId="24" borderId="10" xfId="0" applyFont="1" applyFill="1" applyBorder="1" applyAlignment="1">
      <alignment horizontal="left" vertical="top" wrapText="1"/>
    </xf>
    <xf numFmtId="0" fontId="49" fillId="24" borderId="10" xfId="0" applyFont="1" applyFill="1" applyBorder="1" applyAlignment="1">
      <alignment horizontal="center" vertical="top" wrapText="1"/>
    </xf>
    <xf numFmtId="49" fontId="49" fillId="24" borderId="10" xfId="0" applyNumberFormat="1" applyFont="1" applyFill="1" applyBorder="1" applyAlignment="1">
      <alignment horizontal="center" vertical="top"/>
    </xf>
    <xf numFmtId="0" fontId="49" fillId="24" borderId="10" xfId="0" applyFont="1" applyFill="1" applyBorder="1" applyAlignment="1">
      <alignment horizontal="center" vertical="top"/>
    </xf>
    <xf numFmtId="49" fontId="49" fillId="24" borderId="10" xfId="0" applyNumberFormat="1" applyFont="1" applyFill="1" applyBorder="1" applyAlignment="1">
      <alignment horizontal="center" vertical="top" wrapText="1"/>
    </xf>
    <xf numFmtId="49" fontId="49" fillId="24" borderId="10" xfId="0" applyNumberFormat="1" applyFont="1" applyFill="1" applyBorder="1" applyAlignment="1">
      <alignment horizontal="left" vertical="top" wrapText="1"/>
    </xf>
    <xf numFmtId="2" fontId="49" fillId="24" borderId="10" xfId="0" applyNumberFormat="1" applyFont="1" applyFill="1" applyBorder="1" applyAlignment="1">
      <alignment horizontal="left" vertical="top" wrapText="1"/>
    </xf>
    <xf numFmtId="49" fontId="49" fillId="24" borderId="10" xfId="43" applyNumberFormat="1" applyFont="1" applyFill="1" applyBorder="1" applyAlignment="1" applyProtection="1">
      <alignment horizontal="left" vertical="top" wrapText="1"/>
      <protection hidden="1"/>
    </xf>
    <xf numFmtId="11" fontId="49" fillId="24" borderId="10" xfId="43" applyNumberFormat="1" applyFont="1" applyFill="1" applyBorder="1" applyAlignment="1" applyProtection="1">
      <alignment horizontal="left" vertical="top" wrapText="1"/>
      <protection hidden="1"/>
    </xf>
    <xf numFmtId="49" fontId="49" fillId="24" borderId="12" xfId="43" applyNumberFormat="1" applyFont="1" applyFill="1" applyBorder="1" applyAlignment="1" applyProtection="1">
      <alignment horizontal="left" vertical="top" wrapText="1"/>
      <protection hidden="1"/>
    </xf>
    <xf numFmtId="12" fontId="49" fillId="24" borderId="10" xfId="0" applyNumberFormat="1" applyFont="1" applyFill="1" applyBorder="1" applyAlignment="1">
      <alignment horizontal="left" vertical="top" wrapText="1"/>
    </xf>
    <xf numFmtId="165" fontId="49" fillId="24" borderId="10" xfId="0" applyNumberFormat="1" applyFont="1" applyFill="1" applyBorder="1" applyAlignment="1">
      <alignment horizontal="center" vertical="top"/>
    </xf>
    <xf numFmtId="4" fontId="26" fillId="24" borderId="0" xfId="0" applyNumberFormat="1" applyFont="1" applyFill="1" applyBorder="1" applyAlignment="1">
      <alignment vertical="top"/>
    </xf>
    <xf numFmtId="0" fontId="49" fillId="24" borderId="12" xfId="0" applyFont="1" applyFill="1" applyBorder="1" applyAlignment="1">
      <alignment horizontal="left" vertical="top" wrapText="1"/>
    </xf>
    <xf numFmtId="0" fontId="49" fillId="24" borderId="10" xfId="0" applyFont="1" applyFill="1" applyBorder="1" applyAlignment="1">
      <alignment horizontal="left" vertical="top"/>
    </xf>
    <xf numFmtId="0" fontId="49" fillId="24" borderId="14" xfId="0" applyFont="1" applyFill="1" applyBorder="1" applyAlignment="1">
      <alignment horizontal="center" vertical="top" wrapText="1"/>
    </xf>
    <xf numFmtId="3" fontId="49" fillId="24" borderId="10" xfId="0" applyNumberFormat="1" applyFont="1" applyFill="1" applyBorder="1" applyAlignment="1">
      <alignment horizontal="center" vertical="top" wrapText="1"/>
    </xf>
    <xf numFmtId="165" fontId="54" fillId="24" borderId="17" xfId="0" applyNumberFormat="1" applyFont="1" applyFill="1" applyBorder="1" applyAlignment="1">
      <alignment horizontal="center" vertical="top"/>
    </xf>
    <xf numFmtId="165" fontId="54" fillId="24" borderId="0" xfId="0" applyNumberFormat="1" applyFont="1" applyFill="1" applyBorder="1" applyAlignment="1">
      <alignment horizontal="center" vertical="top"/>
    </xf>
    <xf numFmtId="4" fontId="50" fillId="24" borderId="0" xfId="0" applyNumberFormat="1" applyFont="1" applyFill="1" applyAlignment="1">
      <alignment vertical="top"/>
    </xf>
    <xf numFmtId="165" fontId="49" fillId="24" borderId="0" xfId="0" applyNumberFormat="1" applyFont="1" applyFill="1" applyBorder="1" applyAlignment="1">
      <alignment horizontal="center" vertical="top"/>
    </xf>
    <xf numFmtId="0" fontId="49" fillId="24" borderId="14" xfId="0" applyFont="1" applyFill="1" applyBorder="1" applyAlignment="1">
      <alignment horizontal="center" vertical="top"/>
    </xf>
    <xf numFmtId="49" fontId="49" fillId="24" borderId="12" xfId="0" applyNumberFormat="1" applyFont="1" applyFill="1" applyBorder="1" applyAlignment="1">
      <alignment horizontal="left" vertical="top" wrapText="1"/>
    </xf>
    <xf numFmtId="11" fontId="49" fillId="24" borderId="10" xfId="0" applyNumberFormat="1" applyFont="1" applyFill="1" applyBorder="1" applyAlignment="1">
      <alignment horizontal="left" vertical="top" wrapText="1"/>
    </xf>
    <xf numFmtId="0" fontId="49" fillId="24" borderId="10" xfId="0" applyFont="1" applyFill="1" applyBorder="1" applyAlignment="1">
      <alignment horizontal="justify" vertical="top" wrapText="1"/>
    </xf>
    <xf numFmtId="2" fontId="49" fillId="24" borderId="10" xfId="43" applyNumberFormat="1" applyFont="1" applyFill="1" applyBorder="1" applyAlignment="1" applyProtection="1">
      <alignment horizontal="left" vertical="top" wrapText="1"/>
      <protection hidden="1"/>
    </xf>
    <xf numFmtId="49" fontId="49" fillId="24" borderId="10" xfId="43" applyNumberFormat="1" applyFont="1" applyFill="1" applyBorder="1" applyAlignment="1">
      <alignment horizontal="left" vertical="top" wrapText="1"/>
    </xf>
    <xf numFmtId="0" fontId="49" fillId="24" borderId="10" xfId="0" applyNumberFormat="1" applyFont="1" applyFill="1" applyBorder="1" applyAlignment="1">
      <alignment horizontal="left" vertical="top" wrapText="1"/>
    </xf>
    <xf numFmtId="4" fontId="49" fillId="24" borderId="10" xfId="0" applyNumberFormat="1" applyFont="1" applyFill="1" applyBorder="1" applyAlignment="1">
      <alignment horizontal="left" vertical="top" wrapText="1"/>
    </xf>
    <xf numFmtId="167" fontId="49" fillId="24" borderId="10" xfId="0" applyNumberFormat="1" applyFont="1" applyFill="1" applyBorder="1" applyAlignment="1">
      <alignment horizontal="center" vertical="top"/>
    </xf>
    <xf numFmtId="166" fontId="49" fillId="24" borderId="10" xfId="43" applyNumberFormat="1" applyFont="1" applyFill="1" applyBorder="1" applyAlignment="1">
      <alignment horizontal="left" vertical="top" wrapText="1"/>
    </xf>
    <xf numFmtId="4" fontId="51" fillId="24" borderId="0" xfId="0" applyNumberFormat="1" applyFont="1" applyFill="1" applyAlignment="1">
      <alignment horizontal="center" vertical="top" wrapText="1"/>
    </xf>
    <xf numFmtId="49" fontId="49" fillId="24" borderId="16" xfId="0" applyNumberFormat="1" applyFont="1" applyFill="1" applyBorder="1" applyAlignment="1">
      <alignment horizontal="center" vertical="top" wrapText="1"/>
    </xf>
    <xf numFmtId="49" fontId="49" fillId="24" borderId="0" xfId="0" applyNumberFormat="1" applyFont="1" applyFill="1" applyBorder="1" applyAlignment="1">
      <alignment horizontal="center" vertical="top" wrapText="1"/>
    </xf>
    <xf numFmtId="165" fontId="55" fillId="24" borderId="0" xfId="0" applyNumberFormat="1" applyFont="1" applyFill="1" applyAlignment="1">
      <alignment horizontal="right"/>
    </xf>
    <xf numFmtId="165" fontId="49" fillId="24" borderId="0" xfId="47" applyNumberFormat="1" applyFont="1" applyFill="1" applyBorder="1" applyAlignment="1">
      <alignment horizontal="center" vertical="top" wrapText="1"/>
    </xf>
    <xf numFmtId="168" fontId="27" fillId="24" borderId="0" xfId="0" applyNumberFormat="1" applyFont="1" applyFill="1" applyBorder="1" applyAlignment="1">
      <alignment horizontal="right"/>
    </xf>
    <xf numFmtId="0" fontId="0" fillId="24" borderId="0" xfId="0" applyFill="1" applyAlignment="1"/>
    <xf numFmtId="168" fontId="55" fillId="24" borderId="0" xfId="0" applyNumberFormat="1" applyFont="1" applyFill="1" applyBorder="1" applyAlignment="1">
      <alignment horizontal="right"/>
    </xf>
    <xf numFmtId="165" fontId="27" fillId="24" borderId="0" xfId="47" applyNumberFormat="1" applyFont="1" applyFill="1" applyBorder="1" applyAlignment="1">
      <alignment horizontal="center" vertical="top" wrapText="1"/>
    </xf>
    <xf numFmtId="0" fontId="26" fillId="24" borderId="0" xfId="0" applyFont="1" applyFill="1" applyBorder="1" applyAlignment="1">
      <alignment horizontal="right" vertical="top"/>
    </xf>
    <xf numFmtId="0" fontId="26" fillId="24" borderId="0" xfId="0" applyFont="1" applyFill="1" applyAlignment="1">
      <alignment horizontal="right" vertical="top"/>
    </xf>
    <xf numFmtId="0" fontId="27" fillId="24" borderId="0" xfId="0" applyFont="1" applyFill="1" applyBorder="1" applyAlignment="1">
      <alignment horizontal="left" vertical="top" wrapText="1"/>
    </xf>
    <xf numFmtId="0" fontId="0" fillId="24" borderId="0" xfId="0" applyFill="1" applyAlignment="1">
      <alignment vertical="top"/>
    </xf>
    <xf numFmtId="0" fontId="26" fillId="24" borderId="0" xfId="0" applyFont="1" applyFill="1" applyBorder="1" applyAlignment="1">
      <alignment vertical="top"/>
    </xf>
    <xf numFmtId="0" fontId="56" fillId="24" borderId="0" xfId="0" applyFont="1" applyFill="1" applyAlignment="1">
      <alignment horizontal="center" vertical="top"/>
    </xf>
    <xf numFmtId="0" fontId="49" fillId="24" borderId="10" xfId="0" applyFont="1" applyFill="1" applyBorder="1" applyAlignment="1">
      <alignment horizontal="center" vertical="top" wrapText="1"/>
    </xf>
    <xf numFmtId="49" fontId="49" fillId="24" borderId="10" xfId="0" applyNumberFormat="1" applyFont="1" applyFill="1" applyBorder="1" applyAlignment="1">
      <alignment horizontal="center" vertical="top" wrapText="1"/>
    </xf>
    <xf numFmtId="0" fontId="49" fillId="24" borderId="10" xfId="0"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justify" wrapText="1"/>
      <protection locked="0"/>
    </xf>
    <xf numFmtId="1" fontId="49" fillId="24" borderId="10" xfId="0" applyNumberFormat="1" applyFont="1" applyFill="1" applyBorder="1" applyAlignment="1" applyProtection="1">
      <alignment horizontal="center" vertical="top" wrapText="1"/>
      <protection locked="0"/>
    </xf>
    <xf numFmtId="0" fontId="49" fillId="24" borderId="14" xfId="0" applyFont="1" applyFill="1" applyBorder="1" applyAlignment="1">
      <alignment horizontal="center" vertical="top" wrapText="1"/>
    </xf>
    <xf numFmtId="0" fontId="49" fillId="24" borderId="10" xfId="0" applyFont="1" applyFill="1" applyBorder="1" applyAlignment="1">
      <alignment horizontal="center" vertical="top"/>
    </xf>
    <xf numFmtId="49" fontId="49" fillId="24" borderId="10" xfId="0" applyNumberFormat="1" applyFont="1" applyFill="1" applyBorder="1" applyAlignment="1">
      <alignment horizontal="center" vertical="top" wrapText="1"/>
    </xf>
    <xf numFmtId="0" fontId="49" fillId="24" borderId="10" xfId="0" applyFont="1" applyFill="1" applyBorder="1" applyAlignment="1">
      <alignment horizontal="center" vertical="top" wrapText="1"/>
    </xf>
    <xf numFmtId="4" fontId="60" fillId="24" borderId="0" xfId="0" applyNumberFormat="1" applyFont="1" applyFill="1" applyAlignment="1">
      <alignment vertical="top"/>
    </xf>
    <xf numFmtId="165" fontId="61" fillId="24" borderId="10" xfId="0" applyNumberFormat="1" applyFont="1" applyFill="1" applyBorder="1" applyAlignment="1">
      <alignment horizontal="center" vertical="top"/>
    </xf>
    <xf numFmtId="0" fontId="49" fillId="24" borderId="10" xfId="0" applyFont="1" applyFill="1" applyBorder="1" applyAlignment="1">
      <alignment horizontal="center" vertical="top" wrapText="1"/>
    </xf>
    <xf numFmtId="49" fontId="49" fillId="24" borderId="10" xfId="0" applyNumberFormat="1" applyFont="1" applyFill="1" applyBorder="1" applyAlignment="1">
      <alignment horizontal="center" vertical="top" wrapText="1"/>
    </xf>
    <xf numFmtId="49" fontId="49" fillId="0" borderId="12" xfId="43" applyNumberFormat="1" applyFont="1" applyFill="1" applyBorder="1" applyAlignment="1" applyProtection="1">
      <alignment horizontal="left" vertical="top" wrapText="1"/>
      <protection hidden="1"/>
    </xf>
    <xf numFmtId="165" fontId="59" fillId="24" borderId="10" xfId="0" applyNumberFormat="1" applyFont="1" applyFill="1" applyBorder="1" applyAlignment="1">
      <alignment horizontal="center" vertical="top"/>
    </xf>
    <xf numFmtId="49" fontId="61" fillId="24" borderId="10" xfId="0" applyNumberFormat="1" applyFont="1" applyFill="1" applyBorder="1" applyAlignment="1">
      <alignment horizontal="center" vertical="top" wrapText="1"/>
    </xf>
    <xf numFmtId="49" fontId="59" fillId="24" borderId="10" xfId="0" applyNumberFormat="1" applyFont="1" applyFill="1" applyBorder="1" applyAlignment="1">
      <alignment horizontal="center" vertical="top"/>
    </xf>
    <xf numFmtId="49" fontId="59" fillId="24" borderId="10" xfId="0" applyNumberFormat="1" applyFont="1" applyFill="1" applyBorder="1" applyAlignment="1">
      <alignment horizontal="center" vertical="top" wrapText="1"/>
    </xf>
    <xf numFmtId="0" fontId="49" fillId="24" borderId="10" xfId="0" applyFont="1" applyFill="1" applyBorder="1" applyAlignment="1">
      <alignment horizontal="center" vertical="top" wrapText="1"/>
    </xf>
    <xf numFmtId="49" fontId="49" fillId="24" borderId="10" xfId="0" applyNumberFormat="1" applyFont="1" applyFill="1" applyBorder="1" applyAlignment="1">
      <alignment horizontal="center" vertical="top" wrapText="1"/>
    </xf>
    <xf numFmtId="0" fontId="49" fillId="0" borderId="10" xfId="0" applyFont="1" applyFill="1" applyBorder="1" applyAlignment="1">
      <alignment horizontal="center" vertical="top" wrapText="1"/>
    </xf>
    <xf numFmtId="49" fontId="49" fillId="0" borderId="10" xfId="0" applyNumberFormat="1" applyFont="1" applyFill="1" applyBorder="1" applyAlignment="1">
      <alignment horizontal="center" vertical="top"/>
    </xf>
    <xf numFmtId="0" fontId="49" fillId="0" borderId="10" xfId="0" applyFont="1" applyFill="1" applyBorder="1" applyAlignment="1">
      <alignment horizontal="center" vertical="top"/>
    </xf>
    <xf numFmtId="165" fontId="54" fillId="0" borderId="10" xfId="0" applyNumberFormat="1" applyFont="1" applyFill="1" applyBorder="1" applyAlignment="1">
      <alignment horizontal="center" vertical="top"/>
    </xf>
    <xf numFmtId="49" fontId="49" fillId="0" borderId="10" xfId="0" applyNumberFormat="1" applyFont="1" applyFill="1" applyBorder="1" applyAlignment="1">
      <alignment horizontal="center" vertical="top" wrapText="1"/>
    </xf>
    <xf numFmtId="165" fontId="49" fillId="0" borderId="10" xfId="0" applyNumberFormat="1" applyFont="1" applyFill="1" applyBorder="1" applyAlignment="1">
      <alignment horizontal="center" vertical="top"/>
    </xf>
    <xf numFmtId="0" fontId="49" fillId="0" borderId="10" xfId="0" applyFont="1" applyFill="1" applyBorder="1" applyAlignment="1">
      <alignment horizontal="left" vertical="top" wrapText="1"/>
    </xf>
    <xf numFmtId="2" fontId="49" fillId="0" borderId="10" xfId="0" applyNumberFormat="1" applyFont="1" applyFill="1" applyBorder="1" applyAlignment="1">
      <alignment horizontal="left" vertical="top" wrapText="1"/>
    </xf>
    <xf numFmtId="0" fontId="49" fillId="24" borderId="10" xfId="0" applyFont="1" applyFill="1" applyBorder="1" applyAlignment="1">
      <alignment horizontal="center" vertical="top"/>
    </xf>
    <xf numFmtId="0" fontId="49" fillId="24" borderId="13" xfId="0" applyFont="1" applyFill="1" applyBorder="1" applyAlignment="1">
      <alignment horizontal="center" vertical="top" wrapText="1"/>
    </xf>
    <xf numFmtId="0" fontId="49" fillId="24" borderId="14" xfId="0" applyFont="1" applyFill="1" applyBorder="1" applyAlignment="1">
      <alignment horizontal="center" vertical="top" wrapText="1"/>
    </xf>
    <xf numFmtId="0" fontId="49" fillId="24" borderId="15" xfId="0" applyFont="1" applyFill="1" applyBorder="1" applyAlignment="1">
      <alignment horizontal="center" vertical="top" wrapText="1"/>
    </xf>
    <xf numFmtId="0" fontId="27" fillId="24" borderId="0" xfId="0" applyFont="1" applyFill="1" applyAlignment="1">
      <alignment horizontal="left" vertical="top" wrapText="1"/>
    </xf>
    <xf numFmtId="49" fontId="49" fillId="24" borderId="10" xfId="0" applyNumberFormat="1" applyFont="1" applyFill="1" applyBorder="1" applyAlignment="1">
      <alignment horizontal="center" vertical="top" wrapText="1"/>
    </xf>
    <xf numFmtId="0" fontId="49" fillId="24" borderId="10" xfId="0" applyFont="1" applyFill="1" applyBorder="1" applyAlignment="1">
      <alignment horizontal="center" vertical="top" wrapText="1"/>
    </xf>
    <xf numFmtId="1" fontId="49" fillId="24" borderId="10" xfId="0" applyNumberFormat="1" applyFont="1" applyFill="1" applyBorder="1" applyAlignment="1" applyProtection="1">
      <alignment horizontal="center" vertical="top" wrapText="1"/>
      <protection locked="0"/>
    </xf>
    <xf numFmtId="0" fontId="49" fillId="24" borderId="13" xfId="0" applyFont="1" applyFill="1" applyBorder="1" applyAlignment="1">
      <alignment horizontal="center" vertical="top"/>
    </xf>
    <xf numFmtId="0" fontId="49" fillId="24" borderId="14" xfId="0" applyFont="1" applyFill="1" applyBorder="1" applyAlignment="1">
      <alignment horizontal="center" vertical="top"/>
    </xf>
    <xf numFmtId="0" fontId="49" fillId="24" borderId="15" xfId="0" applyFont="1" applyFill="1" applyBorder="1" applyAlignment="1">
      <alignment horizontal="center" vertical="top"/>
    </xf>
    <xf numFmtId="169" fontId="27" fillId="24" borderId="0" xfId="0" applyNumberFormat="1" applyFont="1" applyFill="1" applyAlignment="1">
      <alignment horizontal="right" vertical="top"/>
    </xf>
    <xf numFmtId="0" fontId="25" fillId="24" borderId="0" xfId="0" applyFont="1" applyFill="1" applyBorder="1" applyAlignment="1" applyProtection="1">
      <alignment horizontal="center" vertical="top" wrapText="1"/>
      <protection locked="0"/>
    </xf>
    <xf numFmtId="0" fontId="27" fillId="24" borderId="11" xfId="0" applyFont="1" applyFill="1" applyBorder="1" applyAlignment="1">
      <alignment horizontal="center" vertical="top"/>
    </xf>
    <xf numFmtId="0" fontId="49" fillId="24" borderId="10" xfId="0"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justify" wrapText="1"/>
      <protection locked="0"/>
    </xf>
    <xf numFmtId="0" fontId="54" fillId="24" borderId="10" xfId="0" applyFont="1" applyFill="1" applyBorder="1" applyAlignment="1">
      <alignment horizontal="center" vertical="top" wrapText="1"/>
    </xf>
    <xf numFmtId="0" fontId="27" fillId="24" borderId="0" xfId="0" applyFont="1" applyFill="1" applyAlignment="1">
      <alignment horizontal="left" vertical="top"/>
    </xf>
  </cellXfs>
  <cellStyles count="1030">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1" xfId="533"/>
    <cellStyle name="Обычный 2 10 12" xfId="999"/>
    <cellStyle name="Обычный 2 10 13" xfId="1025"/>
    <cellStyle name="Обычный 2 10 2" xfId="95"/>
    <cellStyle name="Обычный 2 10 2 2" xfId="327"/>
    <cellStyle name="Обычный 2 10 2 2 2" xfId="791"/>
    <cellStyle name="Обычный 2 10 2 3" xfId="559"/>
    <cellStyle name="Обычный 2 10 3" xfId="121"/>
    <cellStyle name="Обычный 2 10 3 2" xfId="353"/>
    <cellStyle name="Обычный 2 10 3 2 2" xfId="817"/>
    <cellStyle name="Обычный 2 10 3 3" xfId="585"/>
    <cellStyle name="Обычный 2 10 4" xfId="147"/>
    <cellStyle name="Обычный 2 10 4 2" xfId="379"/>
    <cellStyle name="Обычный 2 10 4 2 2" xfId="843"/>
    <cellStyle name="Обычный 2 10 4 3" xfId="611"/>
    <cellStyle name="Обычный 2 10 5" xfId="173"/>
    <cellStyle name="Обычный 2 10 5 2" xfId="405"/>
    <cellStyle name="Обычный 2 10 5 2 2" xfId="869"/>
    <cellStyle name="Обычный 2 10 5 3" xfId="637"/>
    <cellStyle name="Обычный 2 10 6" xfId="199"/>
    <cellStyle name="Обычный 2 10 6 2" xfId="431"/>
    <cellStyle name="Обычный 2 10 6 2 2" xfId="895"/>
    <cellStyle name="Обычный 2 10 6 3" xfId="663"/>
    <cellStyle name="Обычный 2 10 7" xfId="225"/>
    <cellStyle name="Обычный 2 10 7 2" xfId="457"/>
    <cellStyle name="Обычный 2 10 7 2 2" xfId="921"/>
    <cellStyle name="Обычный 2 10 7 3" xfId="689"/>
    <cellStyle name="Обычный 2 10 8" xfId="251"/>
    <cellStyle name="Обычный 2 10 8 2" xfId="483"/>
    <cellStyle name="Обычный 2 10 8 2 2" xfId="947"/>
    <cellStyle name="Обычный 2 10 8 3" xfId="715"/>
    <cellStyle name="Обычный 2 10 9" xfId="277"/>
    <cellStyle name="Обычный 2 10 9 2" xfId="509"/>
    <cellStyle name="Обычный 2 10 9 2 2" xfId="973"/>
    <cellStyle name="Обычный 2 10 9 3" xfId="741"/>
    <cellStyle name="Обычный 2 11" xfId="68"/>
    <cellStyle name="Обычный 2 11 10" xfId="303"/>
    <cellStyle name="Обычный 2 11 10 2" xfId="767"/>
    <cellStyle name="Обычный 2 11 11" xfId="535"/>
    <cellStyle name="Обычный 2 11 12" xfId="1001"/>
    <cellStyle name="Обычный 2 11 13" xfId="1027"/>
    <cellStyle name="Обычный 2 11 2" xfId="97"/>
    <cellStyle name="Обычный 2 11 2 2" xfId="329"/>
    <cellStyle name="Обычный 2 11 2 2 2" xfId="793"/>
    <cellStyle name="Обычный 2 11 2 3" xfId="561"/>
    <cellStyle name="Обычный 2 11 3" xfId="123"/>
    <cellStyle name="Обычный 2 11 3 2" xfId="355"/>
    <cellStyle name="Обычный 2 11 3 2 2" xfId="819"/>
    <cellStyle name="Обычный 2 11 3 3" xfId="587"/>
    <cellStyle name="Обычный 2 11 4" xfId="149"/>
    <cellStyle name="Обычный 2 11 4 2" xfId="381"/>
    <cellStyle name="Обычный 2 11 4 2 2" xfId="845"/>
    <cellStyle name="Обычный 2 11 4 3" xfId="613"/>
    <cellStyle name="Обычный 2 11 5" xfId="175"/>
    <cellStyle name="Обычный 2 11 5 2" xfId="407"/>
    <cellStyle name="Обычный 2 11 5 2 2" xfId="871"/>
    <cellStyle name="Обычный 2 11 5 3" xfId="639"/>
    <cellStyle name="Обычный 2 11 6" xfId="201"/>
    <cellStyle name="Обычный 2 11 6 2" xfId="433"/>
    <cellStyle name="Обычный 2 11 6 2 2" xfId="897"/>
    <cellStyle name="Обычный 2 11 6 3" xfId="665"/>
    <cellStyle name="Обычный 2 11 7" xfId="227"/>
    <cellStyle name="Обычный 2 11 7 2" xfId="459"/>
    <cellStyle name="Обычный 2 11 7 2 2" xfId="923"/>
    <cellStyle name="Обычный 2 11 7 3" xfId="691"/>
    <cellStyle name="Обычный 2 11 8" xfId="253"/>
    <cellStyle name="Обычный 2 11 8 2" xfId="485"/>
    <cellStyle name="Обычный 2 11 8 2 2" xfId="949"/>
    <cellStyle name="Обычный 2 11 8 3" xfId="717"/>
    <cellStyle name="Обычный 2 11 9" xfId="279"/>
    <cellStyle name="Обычный 2 11 9 2" xfId="511"/>
    <cellStyle name="Обычный 2 11 9 2 2" xfId="975"/>
    <cellStyle name="Обычный 2 11 9 3" xfId="743"/>
    <cellStyle name="Обычный 2 12" xfId="70"/>
    <cellStyle name="Обычный 2 12 10" xfId="305"/>
    <cellStyle name="Обычный 2 12 10 2" xfId="769"/>
    <cellStyle name="Обычный 2 12 11" xfId="537"/>
    <cellStyle name="Обычный 2 12 12" xfId="1003"/>
    <cellStyle name="Обычный 2 12 13" xfId="1029"/>
    <cellStyle name="Обычный 2 12 2" xfId="99"/>
    <cellStyle name="Обычный 2 12 2 2" xfId="331"/>
    <cellStyle name="Обычный 2 12 2 2 2" xfId="795"/>
    <cellStyle name="Обычный 2 12 2 3" xfId="563"/>
    <cellStyle name="Обычный 2 12 3" xfId="125"/>
    <cellStyle name="Обычный 2 12 3 2" xfId="357"/>
    <cellStyle name="Обычный 2 12 3 2 2" xfId="821"/>
    <cellStyle name="Обычный 2 12 3 3" xfId="589"/>
    <cellStyle name="Обычный 2 12 4" xfId="151"/>
    <cellStyle name="Обычный 2 12 4 2" xfId="383"/>
    <cellStyle name="Обычный 2 12 4 2 2" xfId="847"/>
    <cellStyle name="Обычный 2 12 4 3" xfId="615"/>
    <cellStyle name="Обычный 2 12 5" xfId="177"/>
    <cellStyle name="Обычный 2 12 5 2" xfId="409"/>
    <cellStyle name="Обычный 2 12 5 2 2" xfId="873"/>
    <cellStyle name="Обычный 2 12 5 3" xfId="641"/>
    <cellStyle name="Обычный 2 12 6" xfId="203"/>
    <cellStyle name="Обычный 2 12 6 2" xfId="435"/>
    <cellStyle name="Обычный 2 12 6 2 2" xfId="899"/>
    <cellStyle name="Обычный 2 12 6 3" xfId="667"/>
    <cellStyle name="Обычный 2 12 7" xfId="229"/>
    <cellStyle name="Обычный 2 12 7 2" xfId="461"/>
    <cellStyle name="Обычный 2 12 7 2 2" xfId="925"/>
    <cellStyle name="Обычный 2 12 7 3" xfId="693"/>
    <cellStyle name="Обычный 2 12 8" xfId="255"/>
    <cellStyle name="Обычный 2 12 8 2" xfId="487"/>
    <cellStyle name="Обычный 2 12 8 2 2" xfId="951"/>
    <cellStyle name="Обычный 2 12 8 3" xfId="719"/>
    <cellStyle name="Обычный 2 12 9" xfId="281"/>
    <cellStyle name="Обычный 2 12 9 2" xfId="513"/>
    <cellStyle name="Обычный 2 12 9 2 2" xfId="977"/>
    <cellStyle name="Обычный 2 12 9 3" xfId="745"/>
    <cellStyle name="Обычный 2 13" xfId="77"/>
    <cellStyle name="Обычный 2 13 10" xfId="541"/>
    <cellStyle name="Обычный 2 13 11" xfId="981"/>
    <cellStyle name="Обычный 2 13 12" xfId="1007"/>
    <cellStyle name="Обычный 2 13 2" xfId="103"/>
    <cellStyle name="Обычный 2 13 2 2" xfId="335"/>
    <cellStyle name="Обычный 2 13 2 2 2" xfId="799"/>
    <cellStyle name="Обычный 2 13 2 3" xfId="567"/>
    <cellStyle name="Обычный 2 13 3" xfId="129"/>
    <cellStyle name="Обычный 2 13 3 2" xfId="361"/>
    <cellStyle name="Обычный 2 13 3 2 2" xfId="825"/>
    <cellStyle name="Обычный 2 13 3 3" xfId="593"/>
    <cellStyle name="Обычный 2 13 4" xfId="155"/>
    <cellStyle name="Обычный 2 13 4 2" xfId="387"/>
    <cellStyle name="Обычный 2 13 4 2 2" xfId="851"/>
    <cellStyle name="Обычный 2 13 4 3" xfId="619"/>
    <cellStyle name="Обычный 2 13 5" xfId="181"/>
    <cellStyle name="Обычный 2 13 5 2" xfId="413"/>
    <cellStyle name="Обычный 2 13 5 2 2" xfId="877"/>
    <cellStyle name="Обычный 2 13 5 3" xfId="645"/>
    <cellStyle name="Обычный 2 13 6" xfId="207"/>
    <cellStyle name="Обычный 2 13 6 2" xfId="439"/>
    <cellStyle name="Обычный 2 13 6 2 2" xfId="903"/>
    <cellStyle name="Обычный 2 13 6 3" xfId="671"/>
    <cellStyle name="Обычный 2 13 7" xfId="233"/>
    <cellStyle name="Обычный 2 13 7 2" xfId="465"/>
    <cellStyle name="Обычный 2 13 7 2 2" xfId="929"/>
    <cellStyle name="Обычный 2 13 7 3" xfId="697"/>
    <cellStyle name="Обычный 2 13 8" xfId="259"/>
    <cellStyle name="Обычный 2 13 8 2" xfId="491"/>
    <cellStyle name="Обычный 2 13 8 2 2" xfId="955"/>
    <cellStyle name="Обычный 2 13 8 3" xfId="723"/>
    <cellStyle name="Обычный 2 13 9" xfId="309"/>
    <cellStyle name="Обычный 2 13 9 2" xfId="773"/>
    <cellStyle name="Обычный 2 14" xfId="72"/>
    <cellStyle name="Обычный 2 14 2" xfId="307"/>
    <cellStyle name="Обычный 2 14 2 2" xfId="771"/>
    <cellStyle name="Обычный 2 14 3" xfId="539"/>
    <cellStyle name="Обычный 2 15" xfId="101"/>
    <cellStyle name="Обычный 2 15 2" xfId="333"/>
    <cellStyle name="Обычный 2 15 2 2" xfId="797"/>
    <cellStyle name="Обычный 2 15 3" xfId="565"/>
    <cellStyle name="Обычный 2 16" xfId="127"/>
    <cellStyle name="Обычный 2 16 2" xfId="359"/>
    <cellStyle name="Обычный 2 16 2 2" xfId="823"/>
    <cellStyle name="Обычный 2 16 3" xfId="591"/>
    <cellStyle name="Обычный 2 17" xfId="153"/>
    <cellStyle name="Обычный 2 17 2" xfId="385"/>
    <cellStyle name="Обычный 2 17 2 2" xfId="849"/>
    <cellStyle name="Обычный 2 17 3" xfId="617"/>
    <cellStyle name="Обычный 2 18" xfId="179"/>
    <cellStyle name="Обычный 2 18 2" xfId="411"/>
    <cellStyle name="Обычный 2 18 2 2" xfId="875"/>
    <cellStyle name="Обычный 2 18 3" xfId="643"/>
    <cellStyle name="Обычный 2 19" xfId="205"/>
    <cellStyle name="Обычный 2 19 2" xfId="437"/>
    <cellStyle name="Обычный 2 19 2 2" xfId="901"/>
    <cellStyle name="Обычный 2 19 3" xfId="669"/>
    <cellStyle name="Обычный 2 2" xfId="50"/>
    <cellStyle name="Обычный 2 2 10" xfId="261"/>
    <cellStyle name="Обычный 2 2 10 2" xfId="493"/>
    <cellStyle name="Обычный 2 2 10 2 2" xfId="957"/>
    <cellStyle name="Обычный 2 2 10 3" xfId="725"/>
    <cellStyle name="Обычный 2 2 11" xfId="285"/>
    <cellStyle name="Обычный 2 2 11 2" xfId="749"/>
    <cellStyle name="Обычный 2 2 12" xfId="517"/>
    <cellStyle name="Обычный 2 2 13" xfId="983"/>
    <cellStyle name="Обычный 2 2 14" xfId="1009"/>
    <cellStyle name="Обычный 2 2 2" xfId="43"/>
    <cellStyle name="Обычный 2 2 3" xfId="79"/>
    <cellStyle name="Обычный 2 2 3 2" xfId="311"/>
    <cellStyle name="Обычный 2 2 3 2 2" xfId="775"/>
    <cellStyle name="Обычный 2 2 3 3" xfId="543"/>
    <cellStyle name="Обычный 2 2 4" xfId="105"/>
    <cellStyle name="Обычный 2 2 4 2" xfId="337"/>
    <cellStyle name="Обычный 2 2 4 2 2" xfId="801"/>
    <cellStyle name="Обычный 2 2 4 3" xfId="569"/>
    <cellStyle name="Обычный 2 2 5" xfId="131"/>
    <cellStyle name="Обычный 2 2 5 2" xfId="363"/>
    <cellStyle name="Обычный 2 2 5 2 2" xfId="827"/>
    <cellStyle name="Обычный 2 2 5 3" xfId="595"/>
    <cellStyle name="Обычный 2 2 6" xfId="157"/>
    <cellStyle name="Обычный 2 2 6 2" xfId="389"/>
    <cellStyle name="Обычный 2 2 6 2 2" xfId="853"/>
    <cellStyle name="Обычный 2 2 6 3" xfId="621"/>
    <cellStyle name="Обычный 2 2 7" xfId="183"/>
    <cellStyle name="Обычный 2 2 7 2" xfId="415"/>
    <cellStyle name="Обычный 2 2 7 2 2" xfId="879"/>
    <cellStyle name="Обычный 2 2 7 3" xfId="647"/>
    <cellStyle name="Обычный 2 2 8" xfId="209"/>
    <cellStyle name="Обычный 2 2 8 2" xfId="441"/>
    <cellStyle name="Обычный 2 2 8 2 2" xfId="905"/>
    <cellStyle name="Обычный 2 2 8 3" xfId="673"/>
    <cellStyle name="Обычный 2 2 9" xfId="235"/>
    <cellStyle name="Обычный 2 2 9 2" xfId="467"/>
    <cellStyle name="Обычный 2 2 9 2 2" xfId="931"/>
    <cellStyle name="Обычный 2 2 9 3" xfId="699"/>
    <cellStyle name="Обычный 2 20" xfId="231"/>
    <cellStyle name="Обычный 2 20 2" xfId="463"/>
    <cellStyle name="Обычный 2 20 2 2" xfId="927"/>
    <cellStyle name="Обычный 2 20 3" xfId="695"/>
    <cellStyle name="Обычный 2 21" xfId="257"/>
    <cellStyle name="Обычный 2 21 2" xfId="489"/>
    <cellStyle name="Обычный 2 21 2 2" xfId="953"/>
    <cellStyle name="Обычный 2 21 3" xfId="721"/>
    <cellStyle name="Обычный 2 22" xfId="283"/>
    <cellStyle name="Обычный 2 22 2" xfId="747"/>
    <cellStyle name="Обычный 2 23" xfId="515"/>
    <cellStyle name="Обычный 2 24" xfId="979"/>
    <cellStyle name="Обычный 2 25" xfId="1005"/>
    <cellStyle name="Обычный 2 3" xfId="52"/>
    <cellStyle name="Обычный 2 3 10" xfId="287"/>
    <cellStyle name="Обычный 2 3 10 2" xfId="751"/>
    <cellStyle name="Обычный 2 3 11" xfId="519"/>
    <cellStyle name="Обычный 2 3 12" xfId="985"/>
    <cellStyle name="Обычный 2 3 13" xfId="1011"/>
    <cellStyle name="Обычный 2 3 2" xfId="81"/>
    <cellStyle name="Обычный 2 3 2 2" xfId="313"/>
    <cellStyle name="Обычный 2 3 2 2 2" xfId="777"/>
    <cellStyle name="Обычный 2 3 2 3" xfId="545"/>
    <cellStyle name="Обычный 2 3 3" xfId="107"/>
    <cellStyle name="Обычный 2 3 3 2" xfId="339"/>
    <cellStyle name="Обычный 2 3 3 2 2" xfId="803"/>
    <cellStyle name="Обычный 2 3 3 3" xfId="571"/>
    <cellStyle name="Обычный 2 3 4" xfId="133"/>
    <cellStyle name="Обычный 2 3 4 2" xfId="365"/>
    <cellStyle name="Обычный 2 3 4 2 2" xfId="829"/>
    <cellStyle name="Обычный 2 3 4 3" xfId="597"/>
    <cellStyle name="Обычный 2 3 5" xfId="159"/>
    <cellStyle name="Обычный 2 3 5 2" xfId="391"/>
    <cellStyle name="Обычный 2 3 5 2 2" xfId="855"/>
    <cellStyle name="Обычный 2 3 5 3" xfId="623"/>
    <cellStyle name="Обычный 2 3 6" xfId="185"/>
    <cellStyle name="Обычный 2 3 6 2" xfId="417"/>
    <cellStyle name="Обычный 2 3 6 2 2" xfId="881"/>
    <cellStyle name="Обычный 2 3 6 3" xfId="649"/>
    <cellStyle name="Обычный 2 3 7" xfId="211"/>
    <cellStyle name="Обычный 2 3 7 2" xfId="443"/>
    <cellStyle name="Обычный 2 3 7 2 2" xfId="907"/>
    <cellStyle name="Обычный 2 3 7 3" xfId="675"/>
    <cellStyle name="Обычный 2 3 8" xfId="237"/>
    <cellStyle name="Обычный 2 3 8 2" xfId="469"/>
    <cellStyle name="Обычный 2 3 8 2 2" xfId="933"/>
    <cellStyle name="Обычный 2 3 8 3" xfId="701"/>
    <cellStyle name="Обычный 2 3 9" xfId="263"/>
    <cellStyle name="Обычный 2 3 9 2" xfId="495"/>
    <cellStyle name="Обычный 2 3 9 2 2" xfId="959"/>
    <cellStyle name="Обычный 2 3 9 3" xfId="727"/>
    <cellStyle name="Обычный 2 4" xfId="54"/>
    <cellStyle name="Обычный 2 4 10" xfId="289"/>
    <cellStyle name="Обычный 2 4 10 2" xfId="753"/>
    <cellStyle name="Обычный 2 4 11" xfId="521"/>
    <cellStyle name="Обычный 2 4 12" xfId="987"/>
    <cellStyle name="Обычный 2 4 13" xfId="1013"/>
    <cellStyle name="Обычный 2 4 2" xfId="83"/>
    <cellStyle name="Обычный 2 4 2 2" xfId="315"/>
    <cellStyle name="Обычный 2 4 2 2 2" xfId="779"/>
    <cellStyle name="Обычный 2 4 2 3" xfId="547"/>
    <cellStyle name="Обычный 2 4 3" xfId="109"/>
    <cellStyle name="Обычный 2 4 3 2" xfId="341"/>
    <cellStyle name="Обычный 2 4 3 2 2" xfId="805"/>
    <cellStyle name="Обычный 2 4 3 3" xfId="573"/>
    <cellStyle name="Обычный 2 4 4" xfId="135"/>
    <cellStyle name="Обычный 2 4 4 2" xfId="367"/>
    <cellStyle name="Обычный 2 4 4 2 2" xfId="831"/>
    <cellStyle name="Обычный 2 4 4 3" xfId="599"/>
    <cellStyle name="Обычный 2 4 5" xfId="161"/>
    <cellStyle name="Обычный 2 4 5 2" xfId="393"/>
    <cellStyle name="Обычный 2 4 5 2 2" xfId="857"/>
    <cellStyle name="Обычный 2 4 5 3" xfId="625"/>
    <cellStyle name="Обычный 2 4 6" xfId="187"/>
    <cellStyle name="Обычный 2 4 6 2" xfId="419"/>
    <cellStyle name="Обычный 2 4 6 2 2" xfId="883"/>
    <cellStyle name="Обычный 2 4 6 3" xfId="651"/>
    <cellStyle name="Обычный 2 4 7" xfId="213"/>
    <cellStyle name="Обычный 2 4 7 2" xfId="445"/>
    <cellStyle name="Обычный 2 4 7 2 2" xfId="909"/>
    <cellStyle name="Обычный 2 4 7 3" xfId="677"/>
    <cellStyle name="Обычный 2 4 8" xfId="239"/>
    <cellStyle name="Обычный 2 4 8 2" xfId="471"/>
    <cellStyle name="Обычный 2 4 8 2 2" xfId="935"/>
    <cellStyle name="Обычный 2 4 8 3" xfId="703"/>
    <cellStyle name="Обычный 2 4 9" xfId="265"/>
    <cellStyle name="Обычный 2 4 9 2" xfId="497"/>
    <cellStyle name="Обычный 2 4 9 2 2" xfId="961"/>
    <cellStyle name="Обычный 2 4 9 3" xfId="729"/>
    <cellStyle name="Обычный 2 5" xfId="56"/>
    <cellStyle name="Обычный 2 5 10" xfId="291"/>
    <cellStyle name="Обычный 2 5 10 2" xfId="755"/>
    <cellStyle name="Обычный 2 5 11" xfId="523"/>
    <cellStyle name="Обычный 2 5 12" xfId="989"/>
    <cellStyle name="Обычный 2 5 13" xfId="1015"/>
    <cellStyle name="Обычный 2 5 2" xfId="85"/>
    <cellStyle name="Обычный 2 5 2 2" xfId="317"/>
    <cellStyle name="Обычный 2 5 2 2 2" xfId="781"/>
    <cellStyle name="Обычный 2 5 2 3" xfId="549"/>
    <cellStyle name="Обычный 2 5 3" xfId="111"/>
    <cellStyle name="Обычный 2 5 3 2" xfId="343"/>
    <cellStyle name="Обычный 2 5 3 2 2" xfId="807"/>
    <cellStyle name="Обычный 2 5 3 3" xfId="575"/>
    <cellStyle name="Обычный 2 5 4" xfId="137"/>
    <cellStyle name="Обычный 2 5 4 2" xfId="369"/>
    <cellStyle name="Обычный 2 5 4 2 2" xfId="833"/>
    <cellStyle name="Обычный 2 5 4 3" xfId="601"/>
    <cellStyle name="Обычный 2 5 5" xfId="163"/>
    <cellStyle name="Обычный 2 5 5 2" xfId="395"/>
    <cellStyle name="Обычный 2 5 5 2 2" xfId="859"/>
    <cellStyle name="Обычный 2 5 5 3" xfId="627"/>
    <cellStyle name="Обычный 2 5 6" xfId="189"/>
    <cellStyle name="Обычный 2 5 6 2" xfId="421"/>
    <cellStyle name="Обычный 2 5 6 2 2" xfId="885"/>
    <cellStyle name="Обычный 2 5 6 3" xfId="653"/>
    <cellStyle name="Обычный 2 5 7" xfId="215"/>
    <cellStyle name="Обычный 2 5 7 2" xfId="447"/>
    <cellStyle name="Обычный 2 5 7 2 2" xfId="911"/>
    <cellStyle name="Обычный 2 5 7 3" xfId="679"/>
    <cellStyle name="Обычный 2 5 8" xfId="241"/>
    <cellStyle name="Обычный 2 5 8 2" xfId="473"/>
    <cellStyle name="Обычный 2 5 8 2 2" xfId="937"/>
    <cellStyle name="Обычный 2 5 8 3" xfId="705"/>
    <cellStyle name="Обычный 2 5 9" xfId="267"/>
    <cellStyle name="Обычный 2 5 9 2" xfId="499"/>
    <cellStyle name="Обычный 2 5 9 2 2" xfId="963"/>
    <cellStyle name="Обычный 2 5 9 3" xfId="731"/>
    <cellStyle name="Обычный 2 6" xfId="58"/>
    <cellStyle name="Обычный 2 6 10" xfId="293"/>
    <cellStyle name="Обычный 2 6 10 2" xfId="757"/>
    <cellStyle name="Обычный 2 6 11" xfId="525"/>
    <cellStyle name="Обычный 2 6 12" xfId="991"/>
    <cellStyle name="Обычный 2 6 13" xfId="1017"/>
    <cellStyle name="Обычный 2 6 2" xfId="87"/>
    <cellStyle name="Обычный 2 6 2 2" xfId="319"/>
    <cellStyle name="Обычный 2 6 2 2 2" xfId="783"/>
    <cellStyle name="Обычный 2 6 2 3" xfId="551"/>
    <cellStyle name="Обычный 2 6 3" xfId="113"/>
    <cellStyle name="Обычный 2 6 3 2" xfId="345"/>
    <cellStyle name="Обычный 2 6 3 2 2" xfId="809"/>
    <cellStyle name="Обычный 2 6 3 3" xfId="577"/>
    <cellStyle name="Обычный 2 6 4" xfId="139"/>
    <cellStyle name="Обычный 2 6 4 2" xfId="371"/>
    <cellStyle name="Обычный 2 6 4 2 2" xfId="835"/>
    <cellStyle name="Обычный 2 6 4 3" xfId="603"/>
    <cellStyle name="Обычный 2 6 5" xfId="165"/>
    <cellStyle name="Обычный 2 6 5 2" xfId="397"/>
    <cellStyle name="Обычный 2 6 5 2 2" xfId="861"/>
    <cellStyle name="Обычный 2 6 5 3" xfId="629"/>
    <cellStyle name="Обычный 2 6 6" xfId="191"/>
    <cellStyle name="Обычный 2 6 6 2" xfId="423"/>
    <cellStyle name="Обычный 2 6 6 2 2" xfId="887"/>
    <cellStyle name="Обычный 2 6 6 3" xfId="655"/>
    <cellStyle name="Обычный 2 6 7" xfId="217"/>
    <cellStyle name="Обычный 2 6 7 2" xfId="449"/>
    <cellStyle name="Обычный 2 6 7 2 2" xfId="913"/>
    <cellStyle name="Обычный 2 6 7 3" xfId="681"/>
    <cellStyle name="Обычный 2 6 8" xfId="243"/>
    <cellStyle name="Обычный 2 6 8 2" xfId="475"/>
    <cellStyle name="Обычный 2 6 8 2 2" xfId="939"/>
    <cellStyle name="Обычный 2 6 8 3" xfId="707"/>
    <cellStyle name="Обычный 2 6 9" xfId="269"/>
    <cellStyle name="Обычный 2 6 9 2" xfId="501"/>
    <cellStyle name="Обычный 2 6 9 2 2" xfId="965"/>
    <cellStyle name="Обычный 2 6 9 3" xfId="733"/>
    <cellStyle name="Обычный 2 7" xfId="60"/>
    <cellStyle name="Обычный 2 7 10" xfId="295"/>
    <cellStyle name="Обычный 2 7 10 2" xfId="759"/>
    <cellStyle name="Обычный 2 7 11" xfId="527"/>
    <cellStyle name="Обычный 2 7 12" xfId="993"/>
    <cellStyle name="Обычный 2 7 13" xfId="1019"/>
    <cellStyle name="Обычный 2 7 2" xfId="89"/>
    <cellStyle name="Обычный 2 7 2 2" xfId="321"/>
    <cellStyle name="Обычный 2 7 2 2 2" xfId="785"/>
    <cellStyle name="Обычный 2 7 2 3" xfId="553"/>
    <cellStyle name="Обычный 2 7 3" xfId="115"/>
    <cellStyle name="Обычный 2 7 3 2" xfId="347"/>
    <cellStyle name="Обычный 2 7 3 2 2" xfId="811"/>
    <cellStyle name="Обычный 2 7 3 3" xfId="579"/>
    <cellStyle name="Обычный 2 7 4" xfId="141"/>
    <cellStyle name="Обычный 2 7 4 2" xfId="373"/>
    <cellStyle name="Обычный 2 7 4 2 2" xfId="837"/>
    <cellStyle name="Обычный 2 7 4 3" xfId="605"/>
    <cellStyle name="Обычный 2 7 5" xfId="167"/>
    <cellStyle name="Обычный 2 7 5 2" xfId="399"/>
    <cellStyle name="Обычный 2 7 5 2 2" xfId="863"/>
    <cellStyle name="Обычный 2 7 5 3" xfId="631"/>
    <cellStyle name="Обычный 2 7 6" xfId="193"/>
    <cellStyle name="Обычный 2 7 6 2" xfId="425"/>
    <cellStyle name="Обычный 2 7 6 2 2" xfId="889"/>
    <cellStyle name="Обычный 2 7 6 3" xfId="657"/>
    <cellStyle name="Обычный 2 7 7" xfId="219"/>
    <cellStyle name="Обычный 2 7 7 2" xfId="451"/>
    <cellStyle name="Обычный 2 7 7 2 2" xfId="915"/>
    <cellStyle name="Обычный 2 7 7 3" xfId="683"/>
    <cellStyle name="Обычный 2 7 8" xfId="245"/>
    <cellStyle name="Обычный 2 7 8 2" xfId="477"/>
    <cellStyle name="Обычный 2 7 8 2 2" xfId="941"/>
    <cellStyle name="Обычный 2 7 8 3" xfId="709"/>
    <cellStyle name="Обычный 2 7 9" xfId="271"/>
    <cellStyle name="Обычный 2 7 9 2" xfId="503"/>
    <cellStyle name="Обычный 2 7 9 2 2" xfId="967"/>
    <cellStyle name="Обычный 2 7 9 3" xfId="735"/>
    <cellStyle name="Обычный 2 8" xfId="62"/>
    <cellStyle name="Обычный 2 8 10" xfId="297"/>
    <cellStyle name="Обычный 2 8 10 2" xfId="761"/>
    <cellStyle name="Обычный 2 8 11" xfId="529"/>
    <cellStyle name="Обычный 2 8 12" xfId="995"/>
    <cellStyle name="Обычный 2 8 13" xfId="1021"/>
    <cellStyle name="Обычный 2 8 2" xfId="91"/>
    <cellStyle name="Обычный 2 8 2 2" xfId="323"/>
    <cellStyle name="Обычный 2 8 2 2 2" xfId="787"/>
    <cellStyle name="Обычный 2 8 2 3" xfId="555"/>
    <cellStyle name="Обычный 2 8 3" xfId="117"/>
    <cellStyle name="Обычный 2 8 3 2" xfId="349"/>
    <cellStyle name="Обычный 2 8 3 2 2" xfId="813"/>
    <cellStyle name="Обычный 2 8 3 3" xfId="581"/>
    <cellStyle name="Обычный 2 8 4" xfId="143"/>
    <cellStyle name="Обычный 2 8 4 2" xfId="375"/>
    <cellStyle name="Обычный 2 8 4 2 2" xfId="839"/>
    <cellStyle name="Обычный 2 8 4 3" xfId="607"/>
    <cellStyle name="Обычный 2 8 5" xfId="169"/>
    <cellStyle name="Обычный 2 8 5 2" xfId="401"/>
    <cellStyle name="Обычный 2 8 5 2 2" xfId="865"/>
    <cellStyle name="Обычный 2 8 5 3" xfId="633"/>
    <cellStyle name="Обычный 2 8 6" xfId="195"/>
    <cellStyle name="Обычный 2 8 6 2" xfId="427"/>
    <cellStyle name="Обычный 2 8 6 2 2" xfId="891"/>
    <cellStyle name="Обычный 2 8 6 3" xfId="659"/>
    <cellStyle name="Обычный 2 8 7" xfId="221"/>
    <cellStyle name="Обычный 2 8 7 2" xfId="453"/>
    <cellStyle name="Обычный 2 8 7 2 2" xfId="917"/>
    <cellStyle name="Обычный 2 8 7 3" xfId="685"/>
    <cellStyle name="Обычный 2 8 8" xfId="247"/>
    <cellStyle name="Обычный 2 8 8 2" xfId="479"/>
    <cellStyle name="Обычный 2 8 8 2 2" xfId="943"/>
    <cellStyle name="Обычный 2 8 8 3" xfId="711"/>
    <cellStyle name="Обычный 2 8 9" xfId="273"/>
    <cellStyle name="Обычный 2 8 9 2" xfId="505"/>
    <cellStyle name="Обычный 2 8 9 2 2" xfId="969"/>
    <cellStyle name="Обычный 2 8 9 3" xfId="737"/>
    <cellStyle name="Обычный 2 9" xfId="64"/>
    <cellStyle name="Обычный 2 9 10" xfId="299"/>
    <cellStyle name="Обычный 2 9 10 2" xfId="763"/>
    <cellStyle name="Обычный 2 9 11" xfId="531"/>
    <cellStyle name="Обычный 2 9 12" xfId="997"/>
    <cellStyle name="Обычный 2 9 13" xfId="1023"/>
    <cellStyle name="Обычный 2 9 2" xfId="93"/>
    <cellStyle name="Обычный 2 9 2 2" xfId="325"/>
    <cellStyle name="Обычный 2 9 2 2 2" xfId="789"/>
    <cellStyle name="Обычный 2 9 2 3" xfId="557"/>
    <cellStyle name="Обычный 2 9 3" xfId="119"/>
    <cellStyle name="Обычный 2 9 3 2" xfId="351"/>
    <cellStyle name="Обычный 2 9 3 2 2" xfId="815"/>
    <cellStyle name="Обычный 2 9 3 3" xfId="583"/>
    <cellStyle name="Обычный 2 9 4" xfId="145"/>
    <cellStyle name="Обычный 2 9 4 2" xfId="377"/>
    <cellStyle name="Обычный 2 9 4 2 2" xfId="841"/>
    <cellStyle name="Обычный 2 9 4 3" xfId="609"/>
    <cellStyle name="Обычный 2 9 5" xfId="171"/>
    <cellStyle name="Обычный 2 9 5 2" xfId="403"/>
    <cellStyle name="Обычный 2 9 5 2 2" xfId="867"/>
    <cellStyle name="Обычный 2 9 5 3" xfId="635"/>
    <cellStyle name="Обычный 2 9 6" xfId="197"/>
    <cellStyle name="Обычный 2 9 6 2" xfId="429"/>
    <cellStyle name="Обычный 2 9 6 2 2" xfId="893"/>
    <cellStyle name="Обычный 2 9 6 3" xfId="661"/>
    <cellStyle name="Обычный 2 9 7" xfId="223"/>
    <cellStyle name="Обычный 2 9 7 2" xfId="455"/>
    <cellStyle name="Обычный 2 9 7 2 2" xfId="919"/>
    <cellStyle name="Обычный 2 9 7 3" xfId="687"/>
    <cellStyle name="Обычный 2 9 8" xfId="249"/>
    <cellStyle name="Обычный 2 9 8 2" xfId="481"/>
    <cellStyle name="Обычный 2 9 8 2 2" xfId="945"/>
    <cellStyle name="Обычный 2 9 8 3" xfId="713"/>
    <cellStyle name="Обычный 2 9 9" xfId="275"/>
    <cellStyle name="Обычный 2 9 9 2" xfId="507"/>
    <cellStyle name="Обычный 2 9 9 2 2" xfId="971"/>
    <cellStyle name="Обычный 2 9 9 3" xfId="739"/>
    <cellStyle name="Обычный 3" xfId="44"/>
    <cellStyle name="Обычный 3 10" xfId="65"/>
    <cellStyle name="Обычный 3 10 10" xfId="300"/>
    <cellStyle name="Обычный 3 10 10 2" xfId="764"/>
    <cellStyle name="Обычный 3 10 11" xfId="532"/>
    <cellStyle name="Обычный 3 10 12" xfId="998"/>
    <cellStyle name="Обычный 3 10 13" xfId="1024"/>
    <cellStyle name="Обычный 3 10 2" xfId="94"/>
    <cellStyle name="Обычный 3 10 2 2" xfId="326"/>
    <cellStyle name="Обычный 3 10 2 2 2" xfId="790"/>
    <cellStyle name="Обычный 3 10 2 3" xfId="558"/>
    <cellStyle name="Обычный 3 10 3" xfId="120"/>
    <cellStyle name="Обычный 3 10 3 2" xfId="352"/>
    <cellStyle name="Обычный 3 10 3 2 2" xfId="816"/>
    <cellStyle name="Обычный 3 10 3 3" xfId="584"/>
    <cellStyle name="Обычный 3 10 4" xfId="146"/>
    <cellStyle name="Обычный 3 10 4 2" xfId="378"/>
    <cellStyle name="Обычный 3 10 4 2 2" xfId="842"/>
    <cellStyle name="Обычный 3 10 4 3" xfId="610"/>
    <cellStyle name="Обычный 3 10 5" xfId="172"/>
    <cellStyle name="Обычный 3 10 5 2" xfId="404"/>
    <cellStyle name="Обычный 3 10 5 2 2" xfId="868"/>
    <cellStyle name="Обычный 3 10 5 3" xfId="636"/>
    <cellStyle name="Обычный 3 10 6" xfId="198"/>
    <cellStyle name="Обычный 3 10 6 2" xfId="430"/>
    <cellStyle name="Обычный 3 10 6 2 2" xfId="894"/>
    <cellStyle name="Обычный 3 10 6 3" xfId="662"/>
    <cellStyle name="Обычный 3 10 7" xfId="224"/>
    <cellStyle name="Обычный 3 10 7 2" xfId="456"/>
    <cellStyle name="Обычный 3 10 7 2 2" xfId="920"/>
    <cellStyle name="Обычный 3 10 7 3" xfId="688"/>
    <cellStyle name="Обычный 3 10 8" xfId="250"/>
    <cellStyle name="Обычный 3 10 8 2" xfId="482"/>
    <cellStyle name="Обычный 3 10 8 2 2" xfId="946"/>
    <cellStyle name="Обычный 3 10 8 3" xfId="714"/>
    <cellStyle name="Обычный 3 10 9" xfId="276"/>
    <cellStyle name="Обычный 3 10 9 2" xfId="508"/>
    <cellStyle name="Обычный 3 10 9 2 2" xfId="972"/>
    <cellStyle name="Обычный 3 10 9 3" xfId="740"/>
    <cellStyle name="Обычный 3 11" xfId="67"/>
    <cellStyle name="Обычный 3 11 10" xfId="302"/>
    <cellStyle name="Обычный 3 11 10 2" xfId="766"/>
    <cellStyle name="Обычный 3 11 11" xfId="534"/>
    <cellStyle name="Обычный 3 11 12" xfId="1000"/>
    <cellStyle name="Обычный 3 11 13" xfId="1026"/>
    <cellStyle name="Обычный 3 11 2" xfId="96"/>
    <cellStyle name="Обычный 3 11 2 2" xfId="328"/>
    <cellStyle name="Обычный 3 11 2 2 2" xfId="792"/>
    <cellStyle name="Обычный 3 11 2 3" xfId="560"/>
    <cellStyle name="Обычный 3 11 3" xfId="122"/>
    <cellStyle name="Обычный 3 11 3 2" xfId="354"/>
    <cellStyle name="Обычный 3 11 3 2 2" xfId="818"/>
    <cellStyle name="Обычный 3 11 3 3" xfId="586"/>
    <cellStyle name="Обычный 3 11 4" xfId="148"/>
    <cellStyle name="Обычный 3 11 4 2" xfId="380"/>
    <cellStyle name="Обычный 3 11 4 2 2" xfId="844"/>
    <cellStyle name="Обычный 3 11 4 3" xfId="612"/>
    <cellStyle name="Обычный 3 11 5" xfId="174"/>
    <cellStyle name="Обычный 3 11 5 2" xfId="406"/>
    <cellStyle name="Обычный 3 11 5 2 2" xfId="870"/>
    <cellStyle name="Обычный 3 11 5 3" xfId="638"/>
    <cellStyle name="Обычный 3 11 6" xfId="200"/>
    <cellStyle name="Обычный 3 11 6 2" xfId="432"/>
    <cellStyle name="Обычный 3 11 6 2 2" xfId="896"/>
    <cellStyle name="Обычный 3 11 6 3" xfId="664"/>
    <cellStyle name="Обычный 3 11 7" xfId="226"/>
    <cellStyle name="Обычный 3 11 7 2" xfId="458"/>
    <cellStyle name="Обычный 3 11 7 2 2" xfId="922"/>
    <cellStyle name="Обычный 3 11 7 3" xfId="690"/>
    <cellStyle name="Обычный 3 11 8" xfId="252"/>
    <cellStyle name="Обычный 3 11 8 2" xfId="484"/>
    <cellStyle name="Обычный 3 11 8 2 2" xfId="948"/>
    <cellStyle name="Обычный 3 11 8 3" xfId="716"/>
    <cellStyle name="Обычный 3 11 9" xfId="278"/>
    <cellStyle name="Обычный 3 11 9 2" xfId="510"/>
    <cellStyle name="Обычный 3 11 9 2 2" xfId="974"/>
    <cellStyle name="Обычный 3 11 9 3" xfId="742"/>
    <cellStyle name="Обычный 3 12" xfId="69"/>
    <cellStyle name="Обычный 3 12 10" xfId="304"/>
    <cellStyle name="Обычный 3 12 10 2" xfId="768"/>
    <cellStyle name="Обычный 3 12 11" xfId="536"/>
    <cellStyle name="Обычный 3 12 12" xfId="1002"/>
    <cellStyle name="Обычный 3 12 13" xfId="1028"/>
    <cellStyle name="Обычный 3 12 2" xfId="98"/>
    <cellStyle name="Обычный 3 12 2 2" xfId="330"/>
    <cellStyle name="Обычный 3 12 2 2 2" xfId="794"/>
    <cellStyle name="Обычный 3 12 2 3" xfId="562"/>
    <cellStyle name="Обычный 3 12 3" xfId="124"/>
    <cellStyle name="Обычный 3 12 3 2" xfId="356"/>
    <cellStyle name="Обычный 3 12 3 2 2" xfId="820"/>
    <cellStyle name="Обычный 3 12 3 3" xfId="588"/>
    <cellStyle name="Обычный 3 12 4" xfId="150"/>
    <cellStyle name="Обычный 3 12 4 2" xfId="382"/>
    <cellStyle name="Обычный 3 12 4 2 2" xfId="846"/>
    <cellStyle name="Обычный 3 12 4 3" xfId="614"/>
    <cellStyle name="Обычный 3 12 5" xfId="176"/>
    <cellStyle name="Обычный 3 12 5 2" xfId="408"/>
    <cellStyle name="Обычный 3 12 5 2 2" xfId="872"/>
    <cellStyle name="Обычный 3 12 5 3" xfId="640"/>
    <cellStyle name="Обычный 3 12 6" xfId="202"/>
    <cellStyle name="Обычный 3 12 6 2" xfId="434"/>
    <cellStyle name="Обычный 3 12 6 2 2" xfId="898"/>
    <cellStyle name="Обычный 3 12 6 3" xfId="666"/>
    <cellStyle name="Обычный 3 12 7" xfId="228"/>
    <cellStyle name="Обычный 3 12 7 2" xfId="460"/>
    <cellStyle name="Обычный 3 12 7 2 2" xfId="924"/>
    <cellStyle name="Обычный 3 12 7 3" xfId="692"/>
    <cellStyle name="Обычный 3 12 8" xfId="254"/>
    <cellStyle name="Обычный 3 12 8 2" xfId="486"/>
    <cellStyle name="Обычный 3 12 8 2 2" xfId="950"/>
    <cellStyle name="Обычный 3 12 8 3" xfId="718"/>
    <cellStyle name="Обычный 3 12 9" xfId="280"/>
    <cellStyle name="Обычный 3 12 9 2" xfId="512"/>
    <cellStyle name="Обычный 3 12 9 2 2" xfId="976"/>
    <cellStyle name="Обычный 3 12 9 3" xfId="744"/>
    <cellStyle name="Обычный 3 13" xfId="75"/>
    <cellStyle name="Обычный 3 13 10" xfId="540"/>
    <cellStyle name="Обычный 3 13 11" xfId="980"/>
    <cellStyle name="Обычный 3 13 12" xfId="1006"/>
    <cellStyle name="Обычный 3 13 2" xfId="102"/>
    <cellStyle name="Обычный 3 13 2 2" xfId="334"/>
    <cellStyle name="Обычный 3 13 2 2 2" xfId="798"/>
    <cellStyle name="Обычный 3 13 2 3" xfId="566"/>
    <cellStyle name="Обычный 3 13 3" xfId="128"/>
    <cellStyle name="Обычный 3 13 3 2" xfId="360"/>
    <cellStyle name="Обычный 3 13 3 2 2" xfId="824"/>
    <cellStyle name="Обычный 3 13 3 3" xfId="592"/>
    <cellStyle name="Обычный 3 13 4" xfId="154"/>
    <cellStyle name="Обычный 3 13 4 2" xfId="386"/>
    <cellStyle name="Обычный 3 13 4 2 2" xfId="850"/>
    <cellStyle name="Обычный 3 13 4 3" xfId="618"/>
    <cellStyle name="Обычный 3 13 5" xfId="180"/>
    <cellStyle name="Обычный 3 13 5 2" xfId="412"/>
    <cellStyle name="Обычный 3 13 5 2 2" xfId="876"/>
    <cellStyle name="Обычный 3 13 5 3" xfId="644"/>
    <cellStyle name="Обычный 3 13 6" xfId="206"/>
    <cellStyle name="Обычный 3 13 6 2" xfId="438"/>
    <cellStyle name="Обычный 3 13 6 2 2" xfId="902"/>
    <cellStyle name="Обычный 3 13 6 3" xfId="670"/>
    <cellStyle name="Обычный 3 13 7" xfId="232"/>
    <cellStyle name="Обычный 3 13 7 2" xfId="464"/>
    <cellStyle name="Обычный 3 13 7 2 2" xfId="928"/>
    <cellStyle name="Обычный 3 13 7 3" xfId="696"/>
    <cellStyle name="Обычный 3 13 8" xfId="258"/>
    <cellStyle name="Обычный 3 13 8 2" xfId="490"/>
    <cellStyle name="Обычный 3 13 8 2 2" xfId="954"/>
    <cellStyle name="Обычный 3 13 8 3" xfId="722"/>
    <cellStyle name="Обычный 3 13 9" xfId="308"/>
    <cellStyle name="Обычный 3 13 9 2" xfId="772"/>
    <cellStyle name="Обычный 3 14" xfId="71"/>
    <cellStyle name="Обычный 3 14 2" xfId="306"/>
    <cellStyle name="Обычный 3 14 2 2" xfId="770"/>
    <cellStyle name="Обычный 3 14 3" xfId="538"/>
    <cellStyle name="Обычный 3 15" xfId="100"/>
    <cellStyle name="Обычный 3 15 2" xfId="332"/>
    <cellStyle name="Обычный 3 15 2 2" xfId="796"/>
    <cellStyle name="Обычный 3 15 3" xfId="564"/>
    <cellStyle name="Обычный 3 16" xfId="126"/>
    <cellStyle name="Обычный 3 16 2" xfId="358"/>
    <cellStyle name="Обычный 3 16 2 2" xfId="822"/>
    <cellStyle name="Обычный 3 16 3" xfId="590"/>
    <cellStyle name="Обычный 3 17" xfId="152"/>
    <cellStyle name="Обычный 3 17 2" xfId="384"/>
    <cellStyle name="Обычный 3 17 2 2" xfId="848"/>
    <cellStyle name="Обычный 3 17 3" xfId="616"/>
    <cellStyle name="Обычный 3 18" xfId="178"/>
    <cellStyle name="Обычный 3 18 2" xfId="410"/>
    <cellStyle name="Обычный 3 18 2 2" xfId="874"/>
    <cellStyle name="Обычный 3 18 3" xfId="642"/>
    <cellStyle name="Обычный 3 19" xfId="204"/>
    <cellStyle name="Обычный 3 19 2" xfId="436"/>
    <cellStyle name="Обычный 3 19 2 2" xfId="900"/>
    <cellStyle name="Обычный 3 19 3" xfId="668"/>
    <cellStyle name="Обычный 3 2" xfId="48"/>
    <cellStyle name="Обычный 3 2 10" xfId="284"/>
    <cellStyle name="Обычный 3 2 10 2" xfId="748"/>
    <cellStyle name="Обычный 3 2 11" xfId="516"/>
    <cellStyle name="Обычный 3 2 12" xfId="982"/>
    <cellStyle name="Обычный 3 2 13" xfId="1008"/>
    <cellStyle name="Обычный 3 2 2" xfId="78"/>
    <cellStyle name="Обычный 3 2 2 2" xfId="310"/>
    <cellStyle name="Обычный 3 2 2 2 2" xfId="774"/>
    <cellStyle name="Обычный 3 2 2 3" xfId="542"/>
    <cellStyle name="Обычный 3 2 3" xfId="104"/>
    <cellStyle name="Обычный 3 2 3 2" xfId="336"/>
    <cellStyle name="Обычный 3 2 3 2 2" xfId="800"/>
    <cellStyle name="Обычный 3 2 3 3" xfId="568"/>
    <cellStyle name="Обычный 3 2 4" xfId="130"/>
    <cellStyle name="Обычный 3 2 4 2" xfId="362"/>
    <cellStyle name="Обычный 3 2 4 2 2" xfId="826"/>
    <cellStyle name="Обычный 3 2 4 3" xfId="594"/>
    <cellStyle name="Обычный 3 2 5" xfId="156"/>
    <cellStyle name="Обычный 3 2 5 2" xfId="388"/>
    <cellStyle name="Обычный 3 2 5 2 2" xfId="852"/>
    <cellStyle name="Обычный 3 2 5 3" xfId="620"/>
    <cellStyle name="Обычный 3 2 6" xfId="182"/>
    <cellStyle name="Обычный 3 2 6 2" xfId="414"/>
    <cellStyle name="Обычный 3 2 6 2 2" xfId="878"/>
    <cellStyle name="Обычный 3 2 6 3" xfId="646"/>
    <cellStyle name="Обычный 3 2 7" xfId="208"/>
    <cellStyle name="Обычный 3 2 7 2" xfId="440"/>
    <cellStyle name="Обычный 3 2 7 2 2" xfId="904"/>
    <cellStyle name="Обычный 3 2 7 3" xfId="672"/>
    <cellStyle name="Обычный 3 2 8" xfId="234"/>
    <cellStyle name="Обычный 3 2 8 2" xfId="466"/>
    <cellStyle name="Обычный 3 2 8 2 2" xfId="930"/>
    <cellStyle name="Обычный 3 2 8 3" xfId="698"/>
    <cellStyle name="Обычный 3 2 9" xfId="260"/>
    <cellStyle name="Обычный 3 2 9 2" xfId="492"/>
    <cellStyle name="Обычный 3 2 9 2 2" xfId="956"/>
    <cellStyle name="Обычный 3 2 9 3" xfId="724"/>
    <cellStyle name="Обычный 3 20" xfId="230"/>
    <cellStyle name="Обычный 3 20 2" xfId="462"/>
    <cellStyle name="Обычный 3 20 2 2" xfId="926"/>
    <cellStyle name="Обычный 3 20 3" xfId="694"/>
    <cellStyle name="Обычный 3 21" xfId="256"/>
    <cellStyle name="Обычный 3 21 2" xfId="488"/>
    <cellStyle name="Обычный 3 21 2 2" xfId="952"/>
    <cellStyle name="Обычный 3 21 3" xfId="720"/>
    <cellStyle name="Обычный 3 22" xfId="282"/>
    <cellStyle name="Обычный 3 22 2" xfId="746"/>
    <cellStyle name="Обычный 3 23" xfId="514"/>
    <cellStyle name="Обычный 3 24" xfId="978"/>
    <cellStyle name="Обычный 3 25" xfId="1004"/>
    <cellStyle name="Обычный 3 3" xfId="51"/>
    <cellStyle name="Обычный 3 3 10" xfId="286"/>
    <cellStyle name="Обычный 3 3 10 2" xfId="750"/>
    <cellStyle name="Обычный 3 3 11" xfId="518"/>
    <cellStyle name="Обычный 3 3 12" xfId="984"/>
    <cellStyle name="Обычный 3 3 13" xfId="1010"/>
    <cellStyle name="Обычный 3 3 2" xfId="80"/>
    <cellStyle name="Обычный 3 3 2 2" xfId="312"/>
    <cellStyle name="Обычный 3 3 2 2 2" xfId="776"/>
    <cellStyle name="Обычный 3 3 2 3" xfId="544"/>
    <cellStyle name="Обычный 3 3 3" xfId="106"/>
    <cellStyle name="Обычный 3 3 3 2" xfId="338"/>
    <cellStyle name="Обычный 3 3 3 2 2" xfId="802"/>
    <cellStyle name="Обычный 3 3 3 3" xfId="570"/>
    <cellStyle name="Обычный 3 3 4" xfId="132"/>
    <cellStyle name="Обычный 3 3 4 2" xfId="364"/>
    <cellStyle name="Обычный 3 3 4 2 2" xfId="828"/>
    <cellStyle name="Обычный 3 3 4 3" xfId="596"/>
    <cellStyle name="Обычный 3 3 5" xfId="158"/>
    <cellStyle name="Обычный 3 3 5 2" xfId="390"/>
    <cellStyle name="Обычный 3 3 5 2 2" xfId="854"/>
    <cellStyle name="Обычный 3 3 5 3" xfId="622"/>
    <cellStyle name="Обычный 3 3 6" xfId="184"/>
    <cellStyle name="Обычный 3 3 6 2" xfId="416"/>
    <cellStyle name="Обычный 3 3 6 2 2" xfId="880"/>
    <cellStyle name="Обычный 3 3 6 3" xfId="648"/>
    <cellStyle name="Обычный 3 3 7" xfId="210"/>
    <cellStyle name="Обычный 3 3 7 2" xfId="442"/>
    <cellStyle name="Обычный 3 3 7 2 2" xfId="906"/>
    <cellStyle name="Обычный 3 3 7 3" xfId="674"/>
    <cellStyle name="Обычный 3 3 8" xfId="236"/>
    <cellStyle name="Обычный 3 3 8 2" xfId="468"/>
    <cellStyle name="Обычный 3 3 8 2 2" xfId="932"/>
    <cellStyle name="Обычный 3 3 8 3" xfId="700"/>
    <cellStyle name="Обычный 3 3 9" xfId="262"/>
    <cellStyle name="Обычный 3 3 9 2" xfId="494"/>
    <cellStyle name="Обычный 3 3 9 2 2" xfId="958"/>
    <cellStyle name="Обычный 3 3 9 3" xfId="726"/>
    <cellStyle name="Обычный 3 4" xfId="53"/>
    <cellStyle name="Обычный 3 4 10" xfId="288"/>
    <cellStyle name="Обычный 3 4 10 2" xfId="752"/>
    <cellStyle name="Обычный 3 4 11" xfId="520"/>
    <cellStyle name="Обычный 3 4 12" xfId="986"/>
    <cellStyle name="Обычный 3 4 13" xfId="1012"/>
    <cellStyle name="Обычный 3 4 2" xfId="82"/>
    <cellStyle name="Обычный 3 4 2 2" xfId="314"/>
    <cellStyle name="Обычный 3 4 2 2 2" xfId="778"/>
    <cellStyle name="Обычный 3 4 2 3" xfId="546"/>
    <cellStyle name="Обычный 3 4 3" xfId="108"/>
    <cellStyle name="Обычный 3 4 3 2" xfId="340"/>
    <cellStyle name="Обычный 3 4 3 2 2" xfId="804"/>
    <cellStyle name="Обычный 3 4 3 3" xfId="572"/>
    <cellStyle name="Обычный 3 4 4" xfId="134"/>
    <cellStyle name="Обычный 3 4 4 2" xfId="366"/>
    <cellStyle name="Обычный 3 4 4 2 2" xfId="830"/>
    <cellStyle name="Обычный 3 4 4 3" xfId="598"/>
    <cellStyle name="Обычный 3 4 5" xfId="160"/>
    <cellStyle name="Обычный 3 4 5 2" xfId="392"/>
    <cellStyle name="Обычный 3 4 5 2 2" xfId="856"/>
    <cellStyle name="Обычный 3 4 5 3" xfId="624"/>
    <cellStyle name="Обычный 3 4 6" xfId="186"/>
    <cellStyle name="Обычный 3 4 6 2" xfId="418"/>
    <cellStyle name="Обычный 3 4 6 2 2" xfId="882"/>
    <cellStyle name="Обычный 3 4 6 3" xfId="650"/>
    <cellStyle name="Обычный 3 4 7" xfId="212"/>
    <cellStyle name="Обычный 3 4 7 2" xfId="444"/>
    <cellStyle name="Обычный 3 4 7 2 2" xfId="908"/>
    <cellStyle name="Обычный 3 4 7 3" xfId="676"/>
    <cellStyle name="Обычный 3 4 8" xfId="238"/>
    <cellStyle name="Обычный 3 4 8 2" xfId="470"/>
    <cellStyle name="Обычный 3 4 8 2 2" xfId="934"/>
    <cellStyle name="Обычный 3 4 8 3" xfId="702"/>
    <cellStyle name="Обычный 3 4 9" xfId="264"/>
    <cellStyle name="Обычный 3 4 9 2" xfId="496"/>
    <cellStyle name="Обычный 3 4 9 2 2" xfId="960"/>
    <cellStyle name="Обычный 3 4 9 3" xfId="728"/>
    <cellStyle name="Обычный 3 5" xfId="55"/>
    <cellStyle name="Обычный 3 5 10" xfId="290"/>
    <cellStyle name="Обычный 3 5 10 2" xfId="754"/>
    <cellStyle name="Обычный 3 5 11" xfId="522"/>
    <cellStyle name="Обычный 3 5 12" xfId="988"/>
    <cellStyle name="Обычный 3 5 13" xfId="1014"/>
    <cellStyle name="Обычный 3 5 2" xfId="84"/>
    <cellStyle name="Обычный 3 5 2 2" xfId="316"/>
    <cellStyle name="Обычный 3 5 2 2 2" xfId="780"/>
    <cellStyle name="Обычный 3 5 2 3" xfId="548"/>
    <cellStyle name="Обычный 3 5 3" xfId="110"/>
    <cellStyle name="Обычный 3 5 3 2" xfId="342"/>
    <cellStyle name="Обычный 3 5 3 2 2" xfId="806"/>
    <cellStyle name="Обычный 3 5 3 3" xfId="574"/>
    <cellStyle name="Обычный 3 5 4" xfId="136"/>
    <cellStyle name="Обычный 3 5 4 2" xfId="368"/>
    <cellStyle name="Обычный 3 5 4 2 2" xfId="832"/>
    <cellStyle name="Обычный 3 5 4 3" xfId="600"/>
    <cellStyle name="Обычный 3 5 5" xfId="162"/>
    <cellStyle name="Обычный 3 5 5 2" xfId="394"/>
    <cellStyle name="Обычный 3 5 5 2 2" xfId="858"/>
    <cellStyle name="Обычный 3 5 5 3" xfId="626"/>
    <cellStyle name="Обычный 3 5 6" xfId="188"/>
    <cellStyle name="Обычный 3 5 6 2" xfId="420"/>
    <cellStyle name="Обычный 3 5 6 2 2" xfId="884"/>
    <cellStyle name="Обычный 3 5 6 3" xfId="652"/>
    <cellStyle name="Обычный 3 5 7" xfId="214"/>
    <cellStyle name="Обычный 3 5 7 2" xfId="446"/>
    <cellStyle name="Обычный 3 5 7 2 2" xfId="910"/>
    <cellStyle name="Обычный 3 5 7 3" xfId="678"/>
    <cellStyle name="Обычный 3 5 8" xfId="240"/>
    <cellStyle name="Обычный 3 5 8 2" xfId="472"/>
    <cellStyle name="Обычный 3 5 8 2 2" xfId="936"/>
    <cellStyle name="Обычный 3 5 8 3" xfId="704"/>
    <cellStyle name="Обычный 3 5 9" xfId="266"/>
    <cellStyle name="Обычный 3 5 9 2" xfId="498"/>
    <cellStyle name="Обычный 3 5 9 2 2" xfId="962"/>
    <cellStyle name="Обычный 3 5 9 3" xfId="730"/>
    <cellStyle name="Обычный 3 6" xfId="57"/>
    <cellStyle name="Обычный 3 6 10" xfId="292"/>
    <cellStyle name="Обычный 3 6 10 2" xfId="756"/>
    <cellStyle name="Обычный 3 6 11" xfId="524"/>
    <cellStyle name="Обычный 3 6 12" xfId="990"/>
    <cellStyle name="Обычный 3 6 13" xfId="1016"/>
    <cellStyle name="Обычный 3 6 2" xfId="86"/>
    <cellStyle name="Обычный 3 6 2 2" xfId="318"/>
    <cellStyle name="Обычный 3 6 2 2 2" xfId="782"/>
    <cellStyle name="Обычный 3 6 2 3" xfId="550"/>
    <cellStyle name="Обычный 3 6 3" xfId="112"/>
    <cellStyle name="Обычный 3 6 3 2" xfId="344"/>
    <cellStyle name="Обычный 3 6 3 2 2" xfId="808"/>
    <cellStyle name="Обычный 3 6 3 3" xfId="576"/>
    <cellStyle name="Обычный 3 6 4" xfId="138"/>
    <cellStyle name="Обычный 3 6 4 2" xfId="370"/>
    <cellStyle name="Обычный 3 6 4 2 2" xfId="834"/>
    <cellStyle name="Обычный 3 6 4 3" xfId="602"/>
    <cellStyle name="Обычный 3 6 5" xfId="164"/>
    <cellStyle name="Обычный 3 6 5 2" xfId="396"/>
    <cellStyle name="Обычный 3 6 5 2 2" xfId="860"/>
    <cellStyle name="Обычный 3 6 5 3" xfId="628"/>
    <cellStyle name="Обычный 3 6 6" xfId="190"/>
    <cellStyle name="Обычный 3 6 6 2" xfId="422"/>
    <cellStyle name="Обычный 3 6 6 2 2" xfId="886"/>
    <cellStyle name="Обычный 3 6 6 3" xfId="654"/>
    <cellStyle name="Обычный 3 6 7" xfId="216"/>
    <cellStyle name="Обычный 3 6 7 2" xfId="448"/>
    <cellStyle name="Обычный 3 6 7 2 2" xfId="912"/>
    <cellStyle name="Обычный 3 6 7 3" xfId="680"/>
    <cellStyle name="Обычный 3 6 8" xfId="242"/>
    <cellStyle name="Обычный 3 6 8 2" xfId="474"/>
    <cellStyle name="Обычный 3 6 8 2 2" xfId="938"/>
    <cellStyle name="Обычный 3 6 8 3" xfId="706"/>
    <cellStyle name="Обычный 3 6 9" xfId="268"/>
    <cellStyle name="Обычный 3 6 9 2" xfId="500"/>
    <cellStyle name="Обычный 3 6 9 2 2" xfId="964"/>
    <cellStyle name="Обычный 3 6 9 3" xfId="732"/>
    <cellStyle name="Обычный 3 7" xfId="59"/>
    <cellStyle name="Обычный 3 7 10" xfId="294"/>
    <cellStyle name="Обычный 3 7 10 2" xfId="758"/>
    <cellStyle name="Обычный 3 7 11" xfId="526"/>
    <cellStyle name="Обычный 3 7 12" xfId="992"/>
    <cellStyle name="Обычный 3 7 13" xfId="1018"/>
    <cellStyle name="Обычный 3 7 2" xfId="88"/>
    <cellStyle name="Обычный 3 7 2 2" xfId="320"/>
    <cellStyle name="Обычный 3 7 2 2 2" xfId="784"/>
    <cellStyle name="Обычный 3 7 2 3" xfId="552"/>
    <cellStyle name="Обычный 3 7 3" xfId="114"/>
    <cellStyle name="Обычный 3 7 3 2" xfId="346"/>
    <cellStyle name="Обычный 3 7 3 2 2" xfId="810"/>
    <cellStyle name="Обычный 3 7 3 3" xfId="578"/>
    <cellStyle name="Обычный 3 7 4" xfId="140"/>
    <cellStyle name="Обычный 3 7 4 2" xfId="372"/>
    <cellStyle name="Обычный 3 7 4 2 2" xfId="836"/>
    <cellStyle name="Обычный 3 7 4 3" xfId="604"/>
    <cellStyle name="Обычный 3 7 5" xfId="166"/>
    <cellStyle name="Обычный 3 7 5 2" xfId="398"/>
    <cellStyle name="Обычный 3 7 5 2 2" xfId="862"/>
    <cellStyle name="Обычный 3 7 5 3" xfId="630"/>
    <cellStyle name="Обычный 3 7 6" xfId="192"/>
    <cellStyle name="Обычный 3 7 6 2" xfId="424"/>
    <cellStyle name="Обычный 3 7 6 2 2" xfId="888"/>
    <cellStyle name="Обычный 3 7 6 3" xfId="656"/>
    <cellStyle name="Обычный 3 7 7" xfId="218"/>
    <cellStyle name="Обычный 3 7 7 2" xfId="450"/>
    <cellStyle name="Обычный 3 7 7 2 2" xfId="914"/>
    <cellStyle name="Обычный 3 7 7 3" xfId="682"/>
    <cellStyle name="Обычный 3 7 8" xfId="244"/>
    <cellStyle name="Обычный 3 7 8 2" xfId="476"/>
    <cellStyle name="Обычный 3 7 8 2 2" xfId="940"/>
    <cellStyle name="Обычный 3 7 8 3" xfId="708"/>
    <cellStyle name="Обычный 3 7 9" xfId="270"/>
    <cellStyle name="Обычный 3 7 9 2" xfId="502"/>
    <cellStyle name="Обычный 3 7 9 2 2" xfId="966"/>
    <cellStyle name="Обычный 3 7 9 3" xfId="734"/>
    <cellStyle name="Обычный 3 8" xfId="61"/>
    <cellStyle name="Обычный 3 8 10" xfId="296"/>
    <cellStyle name="Обычный 3 8 10 2" xfId="760"/>
    <cellStyle name="Обычный 3 8 11" xfId="528"/>
    <cellStyle name="Обычный 3 8 12" xfId="994"/>
    <cellStyle name="Обычный 3 8 13" xfId="1020"/>
    <cellStyle name="Обычный 3 8 2" xfId="90"/>
    <cellStyle name="Обычный 3 8 2 2" xfId="322"/>
    <cellStyle name="Обычный 3 8 2 2 2" xfId="786"/>
    <cellStyle name="Обычный 3 8 2 3" xfId="554"/>
    <cellStyle name="Обычный 3 8 3" xfId="116"/>
    <cellStyle name="Обычный 3 8 3 2" xfId="348"/>
    <cellStyle name="Обычный 3 8 3 2 2" xfId="812"/>
    <cellStyle name="Обычный 3 8 3 3" xfId="580"/>
    <cellStyle name="Обычный 3 8 4" xfId="142"/>
    <cellStyle name="Обычный 3 8 4 2" xfId="374"/>
    <cellStyle name="Обычный 3 8 4 2 2" xfId="838"/>
    <cellStyle name="Обычный 3 8 4 3" xfId="606"/>
    <cellStyle name="Обычный 3 8 5" xfId="168"/>
    <cellStyle name="Обычный 3 8 5 2" xfId="400"/>
    <cellStyle name="Обычный 3 8 5 2 2" xfId="864"/>
    <cellStyle name="Обычный 3 8 5 3" xfId="632"/>
    <cellStyle name="Обычный 3 8 6" xfId="194"/>
    <cellStyle name="Обычный 3 8 6 2" xfId="426"/>
    <cellStyle name="Обычный 3 8 6 2 2" xfId="890"/>
    <cellStyle name="Обычный 3 8 6 3" xfId="658"/>
    <cellStyle name="Обычный 3 8 7" xfId="220"/>
    <cellStyle name="Обычный 3 8 7 2" xfId="452"/>
    <cellStyle name="Обычный 3 8 7 2 2" xfId="916"/>
    <cellStyle name="Обычный 3 8 7 3" xfId="684"/>
    <cellStyle name="Обычный 3 8 8" xfId="246"/>
    <cellStyle name="Обычный 3 8 8 2" xfId="478"/>
    <cellStyle name="Обычный 3 8 8 2 2" xfId="942"/>
    <cellStyle name="Обычный 3 8 8 3" xfId="710"/>
    <cellStyle name="Обычный 3 8 9" xfId="272"/>
    <cellStyle name="Обычный 3 8 9 2" xfId="504"/>
    <cellStyle name="Обычный 3 8 9 2 2" xfId="968"/>
    <cellStyle name="Обычный 3 8 9 3" xfId="736"/>
    <cellStyle name="Обычный 3 9" xfId="63"/>
    <cellStyle name="Обычный 3 9 10" xfId="298"/>
    <cellStyle name="Обычный 3 9 10 2" xfId="762"/>
    <cellStyle name="Обычный 3 9 11" xfId="530"/>
    <cellStyle name="Обычный 3 9 12" xfId="996"/>
    <cellStyle name="Обычный 3 9 13" xfId="1022"/>
    <cellStyle name="Обычный 3 9 2" xfId="92"/>
    <cellStyle name="Обычный 3 9 2 2" xfId="324"/>
    <cellStyle name="Обычный 3 9 2 2 2" xfId="788"/>
    <cellStyle name="Обычный 3 9 2 3" xfId="556"/>
    <cellStyle name="Обычный 3 9 3" xfId="118"/>
    <cellStyle name="Обычный 3 9 3 2" xfId="350"/>
    <cellStyle name="Обычный 3 9 3 2 2" xfId="814"/>
    <cellStyle name="Обычный 3 9 3 3" xfId="582"/>
    <cellStyle name="Обычный 3 9 4" xfId="144"/>
    <cellStyle name="Обычный 3 9 4 2" xfId="376"/>
    <cellStyle name="Обычный 3 9 4 2 2" xfId="840"/>
    <cellStyle name="Обычный 3 9 4 3" xfId="608"/>
    <cellStyle name="Обычный 3 9 5" xfId="170"/>
    <cellStyle name="Обычный 3 9 5 2" xfId="402"/>
    <cellStyle name="Обычный 3 9 5 2 2" xfId="866"/>
    <cellStyle name="Обычный 3 9 5 3" xfId="634"/>
    <cellStyle name="Обычный 3 9 6" xfId="196"/>
    <cellStyle name="Обычный 3 9 6 2" xfId="428"/>
    <cellStyle name="Обычный 3 9 6 2 2" xfId="892"/>
    <cellStyle name="Обычный 3 9 6 3" xfId="660"/>
    <cellStyle name="Обычный 3 9 7" xfId="222"/>
    <cellStyle name="Обычный 3 9 7 2" xfId="454"/>
    <cellStyle name="Обычный 3 9 7 2 2" xfId="918"/>
    <cellStyle name="Обычный 3 9 7 3" xfId="686"/>
    <cellStyle name="Обычный 3 9 8" xfId="248"/>
    <cellStyle name="Обычный 3 9 8 2" xfId="480"/>
    <cellStyle name="Обычный 3 9 8 2 2" xfId="944"/>
    <cellStyle name="Обычный 3 9 8 3" xfId="712"/>
    <cellStyle name="Обычный 3 9 9" xfId="274"/>
    <cellStyle name="Обычный 3 9 9 2" xfId="506"/>
    <cellStyle name="Обычный 3 9 9 2 2" xfId="970"/>
    <cellStyle name="Обычный 3 9 9 3" xfId="738"/>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116417</xdr:colOff>
      <xdr:row>0</xdr:row>
      <xdr:rowOff>0</xdr:rowOff>
    </xdr:from>
    <xdr:to>
      <xdr:col>11</xdr:col>
      <xdr:colOff>62018</xdr:colOff>
      <xdr:row>10</xdr:row>
      <xdr:rowOff>142875</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159500" y="0"/>
          <a:ext cx="2940685" cy="204787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13</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 №______</a:t>
          </a:r>
        </a:p>
      </xdr:txBody>
    </xdr:sp>
    <xdr:clientData/>
  </xdr:twoCellAnchor>
  <xdr:twoCellAnchor>
    <xdr:from>
      <xdr:col>4</xdr:col>
      <xdr:colOff>121919</xdr:colOff>
      <xdr:row>0</xdr:row>
      <xdr:rowOff>0</xdr:rowOff>
    </xdr:from>
    <xdr:to>
      <xdr:col>11</xdr:col>
      <xdr:colOff>0</xdr:colOff>
      <xdr:row>0</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116417</xdr:colOff>
      <xdr:row>0</xdr:row>
      <xdr:rowOff>0</xdr:rowOff>
    </xdr:from>
    <xdr:to>
      <xdr:col>11</xdr:col>
      <xdr:colOff>62018</xdr:colOff>
      <xdr:row>10</xdr:row>
      <xdr:rowOff>142875</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298142" y="0"/>
          <a:ext cx="2812626" cy="202882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13</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УТВЕРЖДЕНА</a:t>
          </a:r>
        </a:p>
        <a:p>
          <a:pPr algn="l" rtl="0">
            <a:defRPr sz="1000"/>
          </a:pPr>
          <a:r>
            <a:rPr lang="ru-RU" sz="1400" b="0" i="0" u="none" strike="noStrike" baseline="0">
              <a:solidFill>
                <a:srgbClr val="000000"/>
              </a:solidFill>
              <a:latin typeface="Times New Roman"/>
              <a:cs typeface="Times New Roman"/>
            </a:rPr>
            <a:t>решением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4</xdr:col>
      <xdr:colOff>121919</xdr:colOff>
      <xdr:row>0</xdr:row>
      <xdr:rowOff>0</xdr:rowOff>
    </xdr:from>
    <xdr:to>
      <xdr:col>11</xdr:col>
      <xdr:colOff>0</xdr:colOff>
      <xdr:row>0</xdr:row>
      <xdr:rowOff>7620</xdr:rowOff>
    </xdr:to>
    <xdr:sp macro="" textlink="">
      <xdr:nvSpPr>
        <xdr:cNvPr id="3" name="Text Box 2"/>
        <xdr:cNvSpPr txBox="1">
          <a:spLocks noChangeArrowheads="1"/>
        </xdr:cNvSpPr>
      </xdr:nvSpPr>
      <xdr:spPr bwMode="auto">
        <a:xfrm>
          <a:off x="6303644" y="0"/>
          <a:ext cx="2745106" cy="762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приложение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dimension ref="A1:S1870"/>
  <sheetViews>
    <sheetView showGridLines="0" view="pageBreakPreview" topLeftCell="A1026" zoomScaleNormal="90" zoomScaleSheetLayoutView="100" workbookViewId="0">
      <selection activeCell="B1043" sqref="B1043:K1043"/>
    </sheetView>
  </sheetViews>
  <sheetFormatPr defaultColWidth="9.140625" defaultRowHeight="18" x14ac:dyDescent="0.2"/>
  <cols>
    <col min="1" max="1" width="4.7109375" style="1" customWidth="1"/>
    <col min="2" max="2" width="77" style="2" customWidth="1"/>
    <col min="3" max="3" width="6.7109375" style="3" bestFit="1" customWidth="1"/>
    <col min="4" max="5" width="4.28515625" style="4" customWidth="1"/>
    <col min="6" max="6" width="3.28515625" style="4" customWidth="1"/>
    <col min="7" max="7" width="3.28515625" style="3" customWidth="1"/>
    <col min="8" max="8" width="5.28515625" style="4" customWidth="1"/>
    <col min="9" max="9" width="7.28515625" style="4" customWidth="1"/>
    <col min="10" max="10" width="4.5703125" style="4" customWidth="1"/>
    <col min="11" max="11" width="15" style="5" customWidth="1"/>
    <col min="12" max="12" width="24.28515625" style="1" customWidth="1"/>
    <col min="13" max="13" width="13.28515625" style="1" customWidth="1"/>
    <col min="14" max="14" width="6" style="1" customWidth="1"/>
    <col min="15" max="15" width="17.5703125" style="1" customWidth="1"/>
    <col min="16" max="16" width="5.7109375" style="1" customWidth="1"/>
    <col min="17" max="17" width="5.42578125" style="1" customWidth="1"/>
    <col min="18" max="18" width="0.5703125" style="1" customWidth="1"/>
    <col min="19" max="19" width="4.28515625" style="1" customWidth="1"/>
    <col min="20" max="16384" width="9.140625" style="1"/>
  </cols>
  <sheetData>
    <row r="1" spans="1:15" ht="27.6" customHeight="1" x14ac:dyDescent="0.2"/>
    <row r="6" spans="1:15" ht="31.9" customHeight="1" x14ac:dyDescent="0.2"/>
    <row r="7" spans="1:15" hidden="1" x14ac:dyDescent="0.2"/>
    <row r="8" spans="1:15" hidden="1" x14ac:dyDescent="0.2"/>
    <row r="9" spans="1:15" hidden="1" x14ac:dyDescent="0.2"/>
    <row r="11" spans="1:15" ht="18.75" x14ac:dyDescent="0.2">
      <c r="A11" s="115" t="s">
        <v>158</v>
      </c>
      <c r="B11" s="115"/>
      <c r="C11" s="115"/>
      <c r="D11" s="115"/>
      <c r="E11" s="115"/>
      <c r="F11" s="115"/>
      <c r="G11" s="115"/>
      <c r="H11" s="115"/>
      <c r="I11" s="115"/>
      <c r="J11" s="115"/>
      <c r="K11" s="115"/>
      <c r="L11" s="6"/>
    </row>
    <row r="12" spans="1:15" ht="18.75" x14ac:dyDescent="0.2">
      <c r="A12" s="115" t="s">
        <v>222</v>
      </c>
      <c r="B12" s="115"/>
      <c r="C12" s="115"/>
      <c r="D12" s="115"/>
      <c r="E12" s="115"/>
      <c r="F12" s="115"/>
      <c r="G12" s="115"/>
      <c r="H12" s="115"/>
      <c r="I12" s="115"/>
      <c r="J12" s="115"/>
      <c r="K12" s="115"/>
      <c r="L12" s="7">
        <f>K19-L16</f>
        <v>0</v>
      </c>
    </row>
    <row r="13" spans="1:15" ht="18.75" x14ac:dyDescent="0.2">
      <c r="A13" s="115" t="s">
        <v>642</v>
      </c>
      <c r="B13" s="115"/>
      <c r="C13" s="115"/>
      <c r="D13" s="115"/>
      <c r="E13" s="115"/>
      <c r="F13" s="115"/>
      <c r="G13" s="115"/>
      <c r="H13" s="115"/>
      <c r="I13" s="115"/>
      <c r="J13" s="115"/>
      <c r="K13" s="115"/>
      <c r="L13" s="7"/>
      <c r="M13" s="7"/>
    </row>
    <row r="14" spans="1:15" ht="18.75" x14ac:dyDescent="0.2">
      <c r="A14" s="8"/>
      <c r="B14" s="9"/>
      <c r="C14" s="10"/>
      <c r="D14" s="11"/>
      <c r="E14" s="11"/>
      <c r="F14" s="12"/>
      <c r="G14" s="13"/>
      <c r="H14" s="12"/>
      <c r="I14" s="12"/>
      <c r="J14" s="12"/>
      <c r="K14" s="6">
        <f>K44+K59</f>
        <v>225776.4</v>
      </c>
    </row>
    <row r="15" spans="1:15" ht="18.75" x14ac:dyDescent="0.2">
      <c r="A15" s="14"/>
      <c r="B15" s="15"/>
      <c r="C15" s="14"/>
      <c r="D15" s="14"/>
      <c r="E15" s="14"/>
      <c r="F15" s="16"/>
      <c r="G15" s="14"/>
      <c r="H15" s="16"/>
      <c r="I15" s="16"/>
      <c r="J15" s="116" t="s">
        <v>74</v>
      </c>
      <c r="K15" s="116"/>
    </row>
    <row r="16" spans="1:15" x14ac:dyDescent="0.2">
      <c r="A16" s="117" t="s">
        <v>0</v>
      </c>
      <c r="B16" s="118" t="s">
        <v>38</v>
      </c>
      <c r="C16" s="117" t="s">
        <v>37</v>
      </c>
      <c r="D16" s="117" t="s">
        <v>36</v>
      </c>
      <c r="E16" s="117"/>
      <c r="F16" s="117"/>
      <c r="G16" s="117"/>
      <c r="H16" s="117"/>
      <c r="I16" s="117"/>
      <c r="J16" s="117"/>
      <c r="K16" s="119" t="s">
        <v>157</v>
      </c>
      <c r="L16" s="17">
        <v>10821785.6</v>
      </c>
      <c r="M16" s="1">
        <f>L16-L19</f>
        <v>609173.39999999665</v>
      </c>
      <c r="O16" s="17"/>
    </row>
    <row r="17" spans="1:15" x14ac:dyDescent="0.2">
      <c r="A17" s="117"/>
      <c r="B17" s="118"/>
      <c r="C17" s="117"/>
      <c r="D17" s="18" t="s">
        <v>32</v>
      </c>
      <c r="E17" s="18" t="s">
        <v>33</v>
      </c>
      <c r="F17" s="117" t="s">
        <v>34</v>
      </c>
      <c r="G17" s="117"/>
      <c r="H17" s="117"/>
      <c r="I17" s="117"/>
      <c r="J17" s="18" t="s">
        <v>35</v>
      </c>
      <c r="K17" s="119"/>
    </row>
    <row r="18" spans="1:15" x14ac:dyDescent="0.2">
      <c r="A18" s="19">
        <v>1</v>
      </c>
      <c r="B18" s="20">
        <v>2</v>
      </c>
      <c r="C18" s="19">
        <v>3</v>
      </c>
      <c r="D18" s="19">
        <v>4</v>
      </c>
      <c r="E18" s="19">
        <v>5</v>
      </c>
      <c r="F18" s="19">
        <v>6</v>
      </c>
      <c r="G18" s="19">
        <v>7</v>
      </c>
      <c r="H18" s="19">
        <v>8</v>
      </c>
      <c r="I18" s="19">
        <v>9</v>
      </c>
      <c r="J18" s="19">
        <v>10</v>
      </c>
      <c r="K18" s="21">
        <v>11</v>
      </c>
    </row>
    <row r="19" spans="1:15" ht="18" hidden="1" customHeight="1" x14ac:dyDescent="0.2">
      <c r="A19" s="19"/>
      <c r="B19" s="22" t="s">
        <v>39</v>
      </c>
      <c r="C19" s="19"/>
      <c r="D19" s="19"/>
      <c r="E19" s="19"/>
      <c r="F19" s="18"/>
      <c r="G19" s="19"/>
      <c r="H19" s="18"/>
      <c r="I19" s="18"/>
      <c r="J19" s="19"/>
      <c r="K19" s="23">
        <f>SUM(K20+K28+K318+K362+K401+K524+K580+K624+K720+K963+K1168+K1249+K1364+K1396+K1301+K1441)</f>
        <v>10821785.600000001</v>
      </c>
      <c r="L19" s="1">
        <v>10212612.200000003</v>
      </c>
      <c r="M19" s="6"/>
      <c r="N19" s="24"/>
      <c r="O19" s="25"/>
    </row>
    <row r="20" spans="1:15" ht="31.5" hidden="1" customHeight="1" x14ac:dyDescent="0.2">
      <c r="A20" s="26">
        <v>1</v>
      </c>
      <c r="B20" s="27" t="s">
        <v>305</v>
      </c>
      <c r="C20" s="18">
        <v>901</v>
      </c>
      <c r="D20" s="28"/>
      <c r="E20" s="28"/>
      <c r="F20" s="18"/>
      <c r="G20" s="28"/>
      <c r="H20" s="18"/>
      <c r="I20" s="18"/>
      <c r="J20" s="28"/>
      <c r="K20" s="23">
        <f t="shared" ref="K20:K23" si="0">SUM(K21)</f>
        <v>1872</v>
      </c>
      <c r="L20" s="7"/>
      <c r="M20" s="7"/>
    </row>
    <row r="21" spans="1:15" ht="18" hidden="1" customHeight="1" x14ac:dyDescent="0.2">
      <c r="A21" s="110"/>
      <c r="B21" s="29" t="s">
        <v>1</v>
      </c>
      <c r="C21" s="18">
        <v>901</v>
      </c>
      <c r="D21" s="18" t="s">
        <v>2</v>
      </c>
      <c r="E21" s="18"/>
      <c r="F21" s="18"/>
      <c r="G21" s="18"/>
      <c r="H21" s="18"/>
      <c r="I21" s="18"/>
      <c r="J21" s="18"/>
      <c r="K21" s="23">
        <f>SUM(K22)</f>
        <v>1872</v>
      </c>
      <c r="M21" s="7"/>
    </row>
    <row r="22" spans="1:15" ht="47.25" hidden="1" customHeight="1" x14ac:dyDescent="0.2">
      <c r="A22" s="110"/>
      <c r="B22" s="29" t="s">
        <v>126</v>
      </c>
      <c r="C22" s="30">
        <v>901</v>
      </c>
      <c r="D22" s="31" t="s">
        <v>2</v>
      </c>
      <c r="E22" s="31" t="s">
        <v>5</v>
      </c>
      <c r="F22" s="31"/>
      <c r="G22" s="32"/>
      <c r="H22" s="31"/>
      <c r="I22" s="31"/>
      <c r="J22" s="31"/>
      <c r="K22" s="23">
        <f t="shared" si="0"/>
        <v>1872</v>
      </c>
      <c r="M22" s="7"/>
    </row>
    <row r="23" spans="1:15" ht="18.75" hidden="1" customHeight="1" x14ac:dyDescent="0.2">
      <c r="A23" s="110"/>
      <c r="B23" s="29" t="s">
        <v>63</v>
      </c>
      <c r="C23" s="30">
        <v>901</v>
      </c>
      <c r="D23" s="31" t="s">
        <v>2</v>
      </c>
      <c r="E23" s="31" t="s">
        <v>5</v>
      </c>
      <c r="F23" s="31">
        <v>51</v>
      </c>
      <c r="G23" s="32"/>
      <c r="H23" s="31"/>
      <c r="I23" s="31"/>
      <c r="J23" s="31"/>
      <c r="K23" s="23">
        <f t="shared" si="0"/>
        <v>1872</v>
      </c>
      <c r="M23" s="7"/>
    </row>
    <row r="24" spans="1:15" ht="18" hidden="1" customHeight="1" x14ac:dyDescent="0.2">
      <c r="A24" s="110"/>
      <c r="B24" s="29" t="s">
        <v>79</v>
      </c>
      <c r="C24" s="30">
        <v>901</v>
      </c>
      <c r="D24" s="31" t="s">
        <v>2</v>
      </c>
      <c r="E24" s="31" t="s">
        <v>5</v>
      </c>
      <c r="F24" s="31">
        <v>51</v>
      </c>
      <c r="G24" s="32">
        <v>1</v>
      </c>
      <c r="H24" s="31"/>
      <c r="I24" s="31"/>
      <c r="J24" s="31"/>
      <c r="K24" s="23">
        <f>SUM(K25)</f>
        <v>1872</v>
      </c>
    </row>
    <row r="25" spans="1:15" ht="18" hidden="1" customHeight="1" x14ac:dyDescent="0.2">
      <c r="A25" s="110"/>
      <c r="B25" s="29" t="s">
        <v>47</v>
      </c>
      <c r="C25" s="30">
        <v>901</v>
      </c>
      <c r="D25" s="31" t="s">
        <v>2</v>
      </c>
      <c r="E25" s="31" t="s">
        <v>5</v>
      </c>
      <c r="F25" s="31">
        <v>51</v>
      </c>
      <c r="G25" s="32">
        <v>1</v>
      </c>
      <c r="H25" s="31" t="s">
        <v>77</v>
      </c>
      <c r="I25" s="31" t="s">
        <v>78</v>
      </c>
      <c r="J25" s="31"/>
      <c r="K25" s="23">
        <f>SUM(K26+K27)</f>
        <v>1872</v>
      </c>
    </row>
    <row r="26" spans="1:15" s="17" customFormat="1" ht="50.25" hidden="1" customHeight="1" x14ac:dyDescent="0.2">
      <c r="A26" s="110"/>
      <c r="B26" s="29" t="s">
        <v>121</v>
      </c>
      <c r="C26" s="30">
        <v>901</v>
      </c>
      <c r="D26" s="31" t="s">
        <v>2</v>
      </c>
      <c r="E26" s="31" t="s">
        <v>5</v>
      </c>
      <c r="F26" s="31">
        <v>51</v>
      </c>
      <c r="G26" s="32">
        <v>1</v>
      </c>
      <c r="H26" s="31" t="s">
        <v>77</v>
      </c>
      <c r="I26" s="31" t="s">
        <v>78</v>
      </c>
      <c r="J26" s="31" t="s">
        <v>48</v>
      </c>
      <c r="K26" s="23">
        <v>1800</v>
      </c>
    </row>
    <row r="27" spans="1:15" s="17" customFormat="1" ht="31.5" hidden="1" customHeight="1" x14ac:dyDescent="0.2">
      <c r="A27" s="110"/>
      <c r="B27" s="29" t="s">
        <v>122</v>
      </c>
      <c r="C27" s="30">
        <v>901</v>
      </c>
      <c r="D27" s="31" t="s">
        <v>2</v>
      </c>
      <c r="E27" s="31" t="s">
        <v>5</v>
      </c>
      <c r="F27" s="31">
        <v>51</v>
      </c>
      <c r="G27" s="32">
        <v>1</v>
      </c>
      <c r="H27" s="31" t="s">
        <v>77</v>
      </c>
      <c r="I27" s="31" t="s">
        <v>78</v>
      </c>
      <c r="J27" s="31" t="s">
        <v>49</v>
      </c>
      <c r="K27" s="23">
        <v>72</v>
      </c>
    </row>
    <row r="28" spans="1:15" s="17" customFormat="1" ht="47.25" hidden="1" customHeight="1" x14ac:dyDescent="0.2">
      <c r="A28" s="104">
        <v>2</v>
      </c>
      <c r="B28" s="29" t="s">
        <v>306</v>
      </c>
      <c r="C28" s="30">
        <v>902</v>
      </c>
      <c r="D28" s="33"/>
      <c r="E28" s="33"/>
      <c r="F28" s="33"/>
      <c r="G28" s="30"/>
      <c r="H28" s="33"/>
      <c r="I28" s="33"/>
      <c r="J28" s="33"/>
      <c r="K28" s="23">
        <f>SUM(K29+K167+K154+K176+K281+K238+K293+K272)</f>
        <v>743067.4</v>
      </c>
    </row>
    <row r="29" spans="1:15" s="17" customFormat="1" ht="18" hidden="1" customHeight="1" x14ac:dyDescent="0.2">
      <c r="A29" s="105"/>
      <c r="B29" s="29" t="s">
        <v>1</v>
      </c>
      <c r="C29" s="30">
        <v>902</v>
      </c>
      <c r="D29" s="33" t="s">
        <v>2</v>
      </c>
      <c r="E29" s="31"/>
      <c r="F29" s="31"/>
      <c r="G29" s="32"/>
      <c r="H29" s="31"/>
      <c r="I29" s="31"/>
      <c r="J29" s="31"/>
      <c r="K29" s="23">
        <f>SUM(K30+K35+K66+K61)</f>
        <v>613931.1</v>
      </c>
    </row>
    <row r="30" spans="1:15" s="17" customFormat="1" ht="31.5" hidden="1" customHeight="1" x14ac:dyDescent="0.2">
      <c r="A30" s="105"/>
      <c r="B30" s="29" t="s">
        <v>3</v>
      </c>
      <c r="C30" s="30">
        <v>902</v>
      </c>
      <c r="D30" s="31" t="s">
        <v>2</v>
      </c>
      <c r="E30" s="31" t="s">
        <v>4</v>
      </c>
      <c r="F30" s="31"/>
      <c r="G30" s="32"/>
      <c r="H30" s="31"/>
      <c r="I30" s="31"/>
      <c r="J30" s="31"/>
      <c r="K30" s="23">
        <f t="shared" ref="K30:K32" si="1">SUM(K31)</f>
        <v>4459.8999999999996</v>
      </c>
    </row>
    <row r="31" spans="1:15" s="17" customFormat="1" ht="47.25" hidden="1" customHeight="1" x14ac:dyDescent="0.2">
      <c r="A31" s="105"/>
      <c r="B31" s="29" t="s">
        <v>307</v>
      </c>
      <c r="C31" s="30">
        <v>902</v>
      </c>
      <c r="D31" s="31" t="s">
        <v>2</v>
      </c>
      <c r="E31" s="31" t="s">
        <v>4</v>
      </c>
      <c r="F31" s="31">
        <v>50</v>
      </c>
      <c r="G31" s="32"/>
      <c r="H31" s="31"/>
      <c r="I31" s="31"/>
      <c r="J31" s="31"/>
      <c r="K31" s="23">
        <f t="shared" si="1"/>
        <v>4459.8999999999996</v>
      </c>
    </row>
    <row r="32" spans="1:15" s="17" customFormat="1" ht="31.5" hidden="1" customHeight="1" x14ac:dyDescent="0.2">
      <c r="A32" s="105"/>
      <c r="B32" s="29" t="s">
        <v>308</v>
      </c>
      <c r="C32" s="30">
        <v>902</v>
      </c>
      <c r="D32" s="31" t="s">
        <v>2</v>
      </c>
      <c r="E32" s="31" t="s">
        <v>4</v>
      </c>
      <c r="F32" s="31">
        <v>50</v>
      </c>
      <c r="G32" s="32">
        <v>1</v>
      </c>
      <c r="H32" s="31"/>
      <c r="I32" s="31"/>
      <c r="J32" s="31"/>
      <c r="K32" s="23">
        <f t="shared" si="1"/>
        <v>4459.8999999999996</v>
      </c>
    </row>
    <row r="33" spans="1:12" s="17" customFormat="1" ht="18" hidden="1" customHeight="1" x14ac:dyDescent="0.2">
      <c r="A33" s="105"/>
      <c r="B33" s="29" t="s">
        <v>47</v>
      </c>
      <c r="C33" s="30">
        <v>902</v>
      </c>
      <c r="D33" s="31" t="s">
        <v>2</v>
      </c>
      <c r="E33" s="31" t="s">
        <v>4</v>
      </c>
      <c r="F33" s="31">
        <v>50</v>
      </c>
      <c r="G33" s="32">
        <v>1</v>
      </c>
      <c r="H33" s="31" t="s">
        <v>77</v>
      </c>
      <c r="I33" s="31" t="s">
        <v>78</v>
      </c>
      <c r="J33" s="31"/>
      <c r="K33" s="23">
        <f>SUM(K34:K34)</f>
        <v>4459.8999999999996</v>
      </c>
    </row>
    <row r="34" spans="1:12" s="17" customFormat="1" ht="51" hidden="1" customHeight="1" x14ac:dyDescent="0.2">
      <c r="A34" s="105"/>
      <c r="B34" s="29" t="s">
        <v>121</v>
      </c>
      <c r="C34" s="30">
        <v>902</v>
      </c>
      <c r="D34" s="31" t="s">
        <v>2</v>
      </c>
      <c r="E34" s="31" t="s">
        <v>4</v>
      </c>
      <c r="F34" s="31">
        <v>50</v>
      </c>
      <c r="G34" s="32">
        <v>1</v>
      </c>
      <c r="H34" s="31" t="s">
        <v>77</v>
      </c>
      <c r="I34" s="31" t="s">
        <v>78</v>
      </c>
      <c r="J34" s="31" t="s">
        <v>48</v>
      </c>
      <c r="K34" s="23">
        <v>4459.8999999999996</v>
      </c>
    </row>
    <row r="35" spans="1:12" s="17" customFormat="1" ht="47.25" hidden="1" customHeight="1" x14ac:dyDescent="0.2">
      <c r="A35" s="105"/>
      <c r="B35" s="29" t="s">
        <v>46</v>
      </c>
      <c r="C35" s="30">
        <v>902</v>
      </c>
      <c r="D35" s="31" t="s">
        <v>2</v>
      </c>
      <c r="E35" s="31" t="s">
        <v>6</v>
      </c>
      <c r="F35" s="31"/>
      <c r="G35" s="32"/>
      <c r="H35" s="31"/>
      <c r="I35" s="31"/>
      <c r="J35" s="31"/>
      <c r="K35" s="23">
        <f>K36+K41</f>
        <v>230561.3</v>
      </c>
    </row>
    <row r="36" spans="1:12" s="17" customFormat="1" ht="18" hidden="1" customHeight="1" x14ac:dyDescent="0.2">
      <c r="A36" s="105"/>
      <c r="B36" s="34" t="s">
        <v>646</v>
      </c>
      <c r="C36" s="30">
        <v>902</v>
      </c>
      <c r="D36" s="31" t="s">
        <v>2</v>
      </c>
      <c r="E36" s="31" t="s">
        <v>6</v>
      </c>
      <c r="F36" s="31" t="s">
        <v>647</v>
      </c>
      <c r="G36" s="32"/>
      <c r="H36" s="31"/>
      <c r="I36" s="31"/>
      <c r="J36" s="31"/>
      <c r="K36" s="23">
        <f>K37</f>
        <v>101.4</v>
      </c>
    </row>
    <row r="37" spans="1:12" s="17" customFormat="1" ht="32.25" hidden="1" customHeight="1" x14ac:dyDescent="0.2">
      <c r="A37" s="105"/>
      <c r="B37" s="34" t="s">
        <v>653</v>
      </c>
      <c r="C37" s="30">
        <v>902</v>
      </c>
      <c r="D37" s="31" t="s">
        <v>2</v>
      </c>
      <c r="E37" s="31" t="s">
        <v>6</v>
      </c>
      <c r="F37" s="31" t="s">
        <v>647</v>
      </c>
      <c r="G37" s="32">
        <v>1</v>
      </c>
      <c r="H37" s="31"/>
      <c r="I37" s="31"/>
      <c r="J37" s="31"/>
      <c r="K37" s="23">
        <f>K38</f>
        <v>101.4</v>
      </c>
    </row>
    <row r="38" spans="1:12" s="17" customFormat="1" ht="31.5" hidden="1" customHeight="1" x14ac:dyDescent="0.2">
      <c r="A38" s="105"/>
      <c r="B38" s="34" t="s">
        <v>648</v>
      </c>
      <c r="C38" s="30">
        <v>902</v>
      </c>
      <c r="D38" s="31" t="s">
        <v>2</v>
      </c>
      <c r="E38" s="31" t="s">
        <v>6</v>
      </c>
      <c r="F38" s="31" t="s">
        <v>647</v>
      </c>
      <c r="G38" s="32">
        <v>1</v>
      </c>
      <c r="H38" s="31" t="s">
        <v>2</v>
      </c>
      <c r="I38" s="31"/>
      <c r="J38" s="31"/>
      <c r="K38" s="23">
        <f>K39</f>
        <v>101.4</v>
      </c>
    </row>
    <row r="39" spans="1:12" s="17" customFormat="1" ht="94.5" hidden="1" customHeight="1" x14ac:dyDescent="0.2">
      <c r="A39" s="105"/>
      <c r="B39" s="35" t="s">
        <v>265</v>
      </c>
      <c r="C39" s="30">
        <v>902</v>
      </c>
      <c r="D39" s="31" t="s">
        <v>2</v>
      </c>
      <c r="E39" s="31" t="s">
        <v>6</v>
      </c>
      <c r="F39" s="31" t="s">
        <v>647</v>
      </c>
      <c r="G39" s="32">
        <v>1</v>
      </c>
      <c r="H39" s="31" t="s">
        <v>2</v>
      </c>
      <c r="I39" s="31" t="s">
        <v>88</v>
      </c>
      <c r="J39" s="31"/>
      <c r="K39" s="23">
        <f>K40</f>
        <v>101.4</v>
      </c>
      <c r="L39" s="17">
        <f>K40+K191</f>
        <v>6861.4</v>
      </c>
    </row>
    <row r="40" spans="1:12" s="17" customFormat="1" ht="31.5" hidden="1" customHeight="1" x14ac:dyDescent="0.2">
      <c r="A40" s="105"/>
      <c r="B40" s="29" t="s">
        <v>122</v>
      </c>
      <c r="C40" s="30">
        <v>902</v>
      </c>
      <c r="D40" s="31" t="s">
        <v>2</v>
      </c>
      <c r="E40" s="31" t="s">
        <v>6</v>
      </c>
      <c r="F40" s="31" t="s">
        <v>647</v>
      </c>
      <c r="G40" s="32">
        <v>6</v>
      </c>
      <c r="H40" s="31" t="s">
        <v>2</v>
      </c>
      <c r="I40" s="31" t="s">
        <v>88</v>
      </c>
      <c r="J40" s="31" t="s">
        <v>49</v>
      </c>
      <c r="K40" s="23">
        <v>101.4</v>
      </c>
    </row>
    <row r="41" spans="1:12" ht="18" hidden="1" customHeight="1" x14ac:dyDescent="0.2">
      <c r="A41" s="105"/>
      <c r="B41" s="29" t="s">
        <v>67</v>
      </c>
      <c r="C41" s="30">
        <v>902</v>
      </c>
      <c r="D41" s="31" t="s">
        <v>2</v>
      </c>
      <c r="E41" s="31" t="s">
        <v>6</v>
      </c>
      <c r="F41" s="31">
        <v>52</v>
      </c>
      <c r="G41" s="32"/>
      <c r="H41" s="31"/>
      <c r="I41" s="31"/>
      <c r="J41" s="31"/>
      <c r="K41" s="23">
        <f>SUM(K42+K56+K47)</f>
        <v>230459.9</v>
      </c>
    </row>
    <row r="42" spans="1:12" ht="31.5" hidden="1" customHeight="1" x14ac:dyDescent="0.2">
      <c r="A42" s="105"/>
      <c r="B42" s="29" t="s">
        <v>311</v>
      </c>
      <c r="C42" s="30">
        <v>902</v>
      </c>
      <c r="D42" s="31" t="s">
        <v>2</v>
      </c>
      <c r="E42" s="31" t="s">
        <v>6</v>
      </c>
      <c r="F42" s="31">
        <v>52</v>
      </c>
      <c r="G42" s="32">
        <v>1</v>
      </c>
      <c r="H42" s="31"/>
      <c r="I42" s="31"/>
      <c r="J42" s="31"/>
      <c r="K42" s="23">
        <f>K43</f>
        <v>197761.69999999998</v>
      </c>
    </row>
    <row r="43" spans="1:12" ht="18" hidden="1" customHeight="1" x14ac:dyDescent="0.2">
      <c r="A43" s="105"/>
      <c r="B43" s="29" t="s">
        <v>47</v>
      </c>
      <c r="C43" s="30">
        <v>902</v>
      </c>
      <c r="D43" s="31" t="s">
        <v>2</v>
      </c>
      <c r="E43" s="31" t="s">
        <v>6</v>
      </c>
      <c r="F43" s="31">
        <v>52</v>
      </c>
      <c r="G43" s="32">
        <v>1</v>
      </c>
      <c r="H43" s="31" t="s">
        <v>77</v>
      </c>
      <c r="I43" s="31" t="s">
        <v>78</v>
      </c>
      <c r="J43" s="31"/>
      <c r="K43" s="23">
        <f>K44+K45+K46</f>
        <v>197761.69999999998</v>
      </c>
    </row>
    <row r="44" spans="1:12" ht="52.5" hidden="1" customHeight="1" x14ac:dyDescent="0.2">
      <c r="A44" s="105"/>
      <c r="B44" s="29" t="s">
        <v>121</v>
      </c>
      <c r="C44" s="30">
        <v>902</v>
      </c>
      <c r="D44" s="31" t="s">
        <v>2</v>
      </c>
      <c r="E44" s="31" t="s">
        <v>6</v>
      </c>
      <c r="F44" s="31">
        <v>52</v>
      </c>
      <c r="G44" s="32">
        <v>1</v>
      </c>
      <c r="H44" s="31" t="s">
        <v>77</v>
      </c>
      <c r="I44" s="31" t="s">
        <v>78</v>
      </c>
      <c r="J44" s="31" t="s">
        <v>48</v>
      </c>
      <c r="K44" s="23">
        <f>194954.3+1000</f>
        <v>195954.3</v>
      </c>
    </row>
    <row r="45" spans="1:12" ht="31.5" hidden="1" customHeight="1" x14ac:dyDescent="0.2">
      <c r="A45" s="105"/>
      <c r="B45" s="29" t="s">
        <v>122</v>
      </c>
      <c r="C45" s="30">
        <v>902</v>
      </c>
      <c r="D45" s="31" t="s">
        <v>2</v>
      </c>
      <c r="E45" s="31" t="s">
        <v>6</v>
      </c>
      <c r="F45" s="31">
        <v>52</v>
      </c>
      <c r="G45" s="32">
        <v>1</v>
      </c>
      <c r="H45" s="31" t="s">
        <v>77</v>
      </c>
      <c r="I45" s="31" t="s">
        <v>78</v>
      </c>
      <c r="J45" s="31" t="s">
        <v>49</v>
      </c>
      <c r="K45" s="23">
        <v>1807.4</v>
      </c>
    </row>
    <row r="46" spans="1:12" ht="18" hidden="1" customHeight="1" x14ac:dyDescent="0.2">
      <c r="A46" s="105"/>
      <c r="B46" s="29" t="s">
        <v>50</v>
      </c>
      <c r="C46" s="30">
        <v>902</v>
      </c>
      <c r="D46" s="31" t="s">
        <v>2</v>
      </c>
      <c r="E46" s="31" t="s">
        <v>6</v>
      </c>
      <c r="F46" s="31">
        <v>52</v>
      </c>
      <c r="G46" s="32">
        <v>1</v>
      </c>
      <c r="H46" s="31" t="s">
        <v>77</v>
      </c>
      <c r="I46" s="31" t="s">
        <v>78</v>
      </c>
      <c r="J46" s="31" t="s">
        <v>51</v>
      </c>
      <c r="K46" s="23"/>
    </row>
    <row r="47" spans="1:12" ht="18" hidden="1" customHeight="1" x14ac:dyDescent="0.2">
      <c r="A47" s="105"/>
      <c r="B47" s="29" t="s">
        <v>52</v>
      </c>
      <c r="C47" s="30">
        <v>902</v>
      </c>
      <c r="D47" s="31" t="s">
        <v>2</v>
      </c>
      <c r="E47" s="31" t="s">
        <v>6</v>
      </c>
      <c r="F47" s="31" t="s">
        <v>81</v>
      </c>
      <c r="G47" s="32">
        <v>2</v>
      </c>
      <c r="H47" s="31"/>
      <c r="I47" s="31"/>
      <c r="J47" s="31"/>
      <c r="K47" s="23">
        <f>SUM(K48+K50+K53)</f>
        <v>2528.1</v>
      </c>
    </row>
    <row r="48" spans="1:12" ht="31.5" hidden="1" customHeight="1" x14ac:dyDescent="0.2">
      <c r="A48" s="105"/>
      <c r="B48" s="36" t="s">
        <v>389</v>
      </c>
      <c r="C48" s="30">
        <v>902</v>
      </c>
      <c r="D48" s="31" t="s">
        <v>2</v>
      </c>
      <c r="E48" s="31" t="s">
        <v>6</v>
      </c>
      <c r="F48" s="31" t="s">
        <v>81</v>
      </c>
      <c r="G48" s="31" t="s">
        <v>116</v>
      </c>
      <c r="H48" s="31" t="s">
        <v>77</v>
      </c>
      <c r="I48" s="31" t="s">
        <v>388</v>
      </c>
      <c r="J48" s="31"/>
      <c r="K48" s="23">
        <f>SUM(K49)</f>
        <v>500</v>
      </c>
    </row>
    <row r="49" spans="1:11" ht="31.5" hidden="1" customHeight="1" x14ac:dyDescent="0.2">
      <c r="A49" s="105"/>
      <c r="B49" s="29" t="s">
        <v>122</v>
      </c>
      <c r="C49" s="30">
        <v>902</v>
      </c>
      <c r="D49" s="31" t="s">
        <v>2</v>
      </c>
      <c r="E49" s="31" t="s">
        <v>6</v>
      </c>
      <c r="F49" s="31" t="s">
        <v>81</v>
      </c>
      <c r="G49" s="31" t="s">
        <v>116</v>
      </c>
      <c r="H49" s="31" t="s">
        <v>77</v>
      </c>
      <c r="I49" s="31" t="s">
        <v>388</v>
      </c>
      <c r="J49" s="31" t="s">
        <v>49</v>
      </c>
      <c r="K49" s="23">
        <v>500</v>
      </c>
    </row>
    <row r="50" spans="1:11" s="17" customFormat="1" ht="31.5" hidden="1" customHeight="1" x14ac:dyDescent="0.2">
      <c r="A50" s="105"/>
      <c r="B50" s="37" t="s">
        <v>213</v>
      </c>
      <c r="C50" s="30">
        <v>902</v>
      </c>
      <c r="D50" s="31" t="s">
        <v>2</v>
      </c>
      <c r="E50" s="31" t="s">
        <v>6</v>
      </c>
      <c r="F50" s="31" t="s">
        <v>81</v>
      </c>
      <c r="G50" s="32">
        <v>2</v>
      </c>
      <c r="H50" s="31" t="s">
        <v>77</v>
      </c>
      <c r="I50" s="31" t="s">
        <v>82</v>
      </c>
      <c r="J50" s="31"/>
      <c r="K50" s="23">
        <f>SUM(K51:K52)</f>
        <v>1012.5</v>
      </c>
    </row>
    <row r="51" spans="1:11" s="17" customFormat="1" ht="46.5" hidden="1" customHeight="1" x14ac:dyDescent="0.2">
      <c r="A51" s="105"/>
      <c r="B51" s="29" t="s">
        <v>121</v>
      </c>
      <c r="C51" s="30">
        <v>902</v>
      </c>
      <c r="D51" s="31" t="s">
        <v>2</v>
      </c>
      <c r="E51" s="31" t="s">
        <v>6</v>
      </c>
      <c r="F51" s="31" t="s">
        <v>81</v>
      </c>
      <c r="G51" s="32">
        <v>2</v>
      </c>
      <c r="H51" s="31" t="s">
        <v>77</v>
      </c>
      <c r="I51" s="31" t="s">
        <v>82</v>
      </c>
      <c r="J51" s="31" t="s">
        <v>48</v>
      </c>
      <c r="K51" s="23">
        <v>931.5</v>
      </c>
    </row>
    <row r="52" spans="1:11" s="17" customFormat="1" ht="31.5" hidden="1" customHeight="1" x14ac:dyDescent="0.2">
      <c r="A52" s="105"/>
      <c r="B52" s="29" t="s">
        <v>122</v>
      </c>
      <c r="C52" s="30">
        <v>902</v>
      </c>
      <c r="D52" s="31" t="s">
        <v>2</v>
      </c>
      <c r="E52" s="31" t="s">
        <v>6</v>
      </c>
      <c r="F52" s="31" t="s">
        <v>81</v>
      </c>
      <c r="G52" s="32">
        <v>2</v>
      </c>
      <c r="H52" s="31" t="s">
        <v>77</v>
      </c>
      <c r="I52" s="31" t="s">
        <v>82</v>
      </c>
      <c r="J52" s="31" t="s">
        <v>49</v>
      </c>
      <c r="K52" s="23">
        <v>81</v>
      </c>
    </row>
    <row r="53" spans="1:11" s="17" customFormat="1" ht="63" hidden="1" customHeight="1" x14ac:dyDescent="0.2">
      <c r="A53" s="105"/>
      <c r="B53" s="36" t="s">
        <v>391</v>
      </c>
      <c r="C53" s="30">
        <v>902</v>
      </c>
      <c r="D53" s="31" t="s">
        <v>2</v>
      </c>
      <c r="E53" s="31" t="s">
        <v>6</v>
      </c>
      <c r="F53" s="31" t="s">
        <v>81</v>
      </c>
      <c r="G53" s="32">
        <v>2</v>
      </c>
      <c r="H53" s="31" t="s">
        <v>77</v>
      </c>
      <c r="I53" s="31" t="s">
        <v>250</v>
      </c>
      <c r="J53" s="31"/>
      <c r="K53" s="23">
        <f>SUM(K54:K55)</f>
        <v>1015.6</v>
      </c>
    </row>
    <row r="54" spans="1:11" s="17" customFormat="1" ht="50.25" hidden="1" customHeight="1" x14ac:dyDescent="0.2">
      <c r="A54" s="105"/>
      <c r="B54" s="29" t="s">
        <v>121</v>
      </c>
      <c r="C54" s="30">
        <v>902</v>
      </c>
      <c r="D54" s="31" t="s">
        <v>2</v>
      </c>
      <c r="E54" s="31" t="s">
        <v>6</v>
      </c>
      <c r="F54" s="31" t="s">
        <v>81</v>
      </c>
      <c r="G54" s="32">
        <v>2</v>
      </c>
      <c r="H54" s="31" t="s">
        <v>77</v>
      </c>
      <c r="I54" s="31" t="s">
        <v>250</v>
      </c>
      <c r="J54" s="31" t="s">
        <v>48</v>
      </c>
      <c r="K54" s="23">
        <v>931.4</v>
      </c>
    </row>
    <row r="55" spans="1:11" s="17" customFormat="1" ht="31.5" hidden="1" customHeight="1" x14ac:dyDescent="0.2">
      <c r="A55" s="105"/>
      <c r="B55" s="29" t="s">
        <v>122</v>
      </c>
      <c r="C55" s="30">
        <v>902</v>
      </c>
      <c r="D55" s="31" t="s">
        <v>2</v>
      </c>
      <c r="E55" s="31" t="s">
        <v>6</v>
      </c>
      <c r="F55" s="31" t="s">
        <v>81</v>
      </c>
      <c r="G55" s="32">
        <v>2</v>
      </c>
      <c r="H55" s="31" t="s">
        <v>77</v>
      </c>
      <c r="I55" s="31" t="s">
        <v>250</v>
      </c>
      <c r="J55" s="31" t="s">
        <v>49</v>
      </c>
      <c r="K55" s="23">
        <v>84.2</v>
      </c>
    </row>
    <row r="56" spans="1:11" s="17" customFormat="1" ht="31.5" hidden="1" customHeight="1" x14ac:dyDescent="0.2">
      <c r="A56" s="105"/>
      <c r="B56" s="29" t="s">
        <v>650</v>
      </c>
      <c r="C56" s="30">
        <v>902</v>
      </c>
      <c r="D56" s="31" t="s">
        <v>2</v>
      </c>
      <c r="E56" s="31" t="s">
        <v>6</v>
      </c>
      <c r="F56" s="31" t="s">
        <v>81</v>
      </c>
      <c r="G56" s="32">
        <v>3</v>
      </c>
      <c r="H56" s="31"/>
      <c r="I56" s="31"/>
      <c r="J56" s="31"/>
      <c r="K56" s="23">
        <f>K57</f>
        <v>30170.1</v>
      </c>
    </row>
    <row r="57" spans="1:11" s="17" customFormat="1" ht="31.5" hidden="1" customHeight="1" x14ac:dyDescent="0.2">
      <c r="A57" s="105"/>
      <c r="B57" s="29" t="s">
        <v>650</v>
      </c>
      <c r="C57" s="30">
        <v>902</v>
      </c>
      <c r="D57" s="31" t="s">
        <v>2</v>
      </c>
      <c r="E57" s="31" t="s">
        <v>6</v>
      </c>
      <c r="F57" s="31" t="s">
        <v>81</v>
      </c>
      <c r="G57" s="32">
        <v>3</v>
      </c>
      <c r="H57" s="31" t="s">
        <v>77</v>
      </c>
      <c r="I57" s="31"/>
      <c r="J57" s="31"/>
      <c r="K57" s="23">
        <f>SUM(K58)</f>
        <v>30170.1</v>
      </c>
    </row>
    <row r="58" spans="1:11" s="17" customFormat="1" hidden="1" x14ac:dyDescent="0.2">
      <c r="A58" s="105"/>
      <c r="B58" s="29" t="s">
        <v>47</v>
      </c>
      <c r="C58" s="30">
        <v>902</v>
      </c>
      <c r="D58" s="31" t="s">
        <v>2</v>
      </c>
      <c r="E58" s="31" t="s">
        <v>6</v>
      </c>
      <c r="F58" s="31" t="s">
        <v>81</v>
      </c>
      <c r="G58" s="32">
        <v>3</v>
      </c>
      <c r="H58" s="31" t="s">
        <v>77</v>
      </c>
      <c r="I58" s="31" t="s">
        <v>78</v>
      </c>
      <c r="J58" s="31"/>
      <c r="K58" s="23">
        <f>SUM(K59:K60)</f>
        <v>30170.1</v>
      </c>
    </row>
    <row r="59" spans="1:11" s="17" customFormat="1" ht="54" hidden="1" customHeight="1" x14ac:dyDescent="0.2">
      <c r="A59" s="105"/>
      <c r="B59" s="29" t="s">
        <v>121</v>
      </c>
      <c r="C59" s="30">
        <v>902</v>
      </c>
      <c r="D59" s="31" t="s">
        <v>2</v>
      </c>
      <c r="E59" s="31" t="s">
        <v>6</v>
      </c>
      <c r="F59" s="31" t="s">
        <v>81</v>
      </c>
      <c r="G59" s="32">
        <v>3</v>
      </c>
      <c r="H59" s="31" t="s">
        <v>77</v>
      </c>
      <c r="I59" s="31" t="s">
        <v>78</v>
      </c>
      <c r="J59" s="31" t="s">
        <v>48</v>
      </c>
      <c r="K59" s="23">
        <f>29822.1</f>
        <v>29822.1</v>
      </c>
    </row>
    <row r="60" spans="1:11" s="17" customFormat="1" ht="31.5" hidden="1" customHeight="1" x14ac:dyDescent="0.2">
      <c r="A60" s="105"/>
      <c r="B60" s="29" t="s">
        <v>122</v>
      </c>
      <c r="C60" s="30">
        <v>902</v>
      </c>
      <c r="D60" s="31" t="s">
        <v>2</v>
      </c>
      <c r="E60" s="31" t="s">
        <v>6</v>
      </c>
      <c r="F60" s="31" t="s">
        <v>81</v>
      </c>
      <c r="G60" s="32">
        <v>3</v>
      </c>
      <c r="H60" s="31" t="s">
        <v>77</v>
      </c>
      <c r="I60" s="31" t="s">
        <v>78</v>
      </c>
      <c r="J60" s="31" t="s">
        <v>49</v>
      </c>
      <c r="K60" s="23">
        <v>348</v>
      </c>
    </row>
    <row r="61" spans="1:11" s="17" customFormat="1" ht="18" hidden="1" customHeight="1" x14ac:dyDescent="0.2">
      <c r="A61" s="105"/>
      <c r="B61" s="29" t="s">
        <v>177</v>
      </c>
      <c r="C61" s="30">
        <v>902</v>
      </c>
      <c r="D61" s="31" t="s">
        <v>2</v>
      </c>
      <c r="E61" s="31" t="s">
        <v>7</v>
      </c>
      <c r="F61" s="31"/>
      <c r="G61" s="32"/>
      <c r="H61" s="31"/>
      <c r="I61" s="31"/>
      <c r="J61" s="31"/>
      <c r="K61" s="23">
        <f>SUM(K62)</f>
        <v>14.4</v>
      </c>
    </row>
    <row r="62" spans="1:11" s="17" customFormat="1" ht="18" hidden="1" customHeight="1" x14ac:dyDescent="0.2">
      <c r="A62" s="105"/>
      <c r="B62" s="29" t="s">
        <v>67</v>
      </c>
      <c r="C62" s="30">
        <v>902</v>
      </c>
      <c r="D62" s="31" t="s">
        <v>2</v>
      </c>
      <c r="E62" s="31" t="s">
        <v>7</v>
      </c>
      <c r="F62" s="31">
        <v>52</v>
      </c>
      <c r="G62" s="32"/>
      <c r="H62" s="31"/>
      <c r="I62" s="31"/>
      <c r="J62" s="31"/>
      <c r="K62" s="23">
        <f>SUM(K63)</f>
        <v>14.4</v>
      </c>
    </row>
    <row r="63" spans="1:11" s="17" customFormat="1" ht="18" hidden="1" customHeight="1" x14ac:dyDescent="0.2">
      <c r="A63" s="105"/>
      <c r="B63" s="34" t="s">
        <v>52</v>
      </c>
      <c r="C63" s="30">
        <v>902</v>
      </c>
      <c r="D63" s="31" t="s">
        <v>2</v>
      </c>
      <c r="E63" s="31" t="s">
        <v>7</v>
      </c>
      <c r="F63" s="31" t="s">
        <v>81</v>
      </c>
      <c r="G63" s="31" t="s">
        <v>116</v>
      </c>
      <c r="H63" s="31"/>
      <c r="I63" s="31"/>
      <c r="J63" s="31"/>
      <c r="K63" s="23">
        <f>SUM(K64)</f>
        <v>14.4</v>
      </c>
    </row>
    <row r="64" spans="1:11" s="17" customFormat="1" ht="47.25" hidden="1" customHeight="1" x14ac:dyDescent="0.2">
      <c r="A64" s="105"/>
      <c r="B64" s="36" t="s">
        <v>176</v>
      </c>
      <c r="C64" s="30">
        <v>902</v>
      </c>
      <c r="D64" s="31" t="s">
        <v>2</v>
      </c>
      <c r="E64" s="31" t="s">
        <v>7</v>
      </c>
      <c r="F64" s="31" t="s">
        <v>81</v>
      </c>
      <c r="G64" s="31" t="s">
        <v>116</v>
      </c>
      <c r="H64" s="31" t="s">
        <v>77</v>
      </c>
      <c r="I64" s="31" t="s">
        <v>175</v>
      </c>
      <c r="J64" s="31"/>
      <c r="K64" s="23">
        <f>SUM(K65)</f>
        <v>14.4</v>
      </c>
    </row>
    <row r="65" spans="1:12" s="17" customFormat="1" ht="31.5" hidden="1" customHeight="1" x14ac:dyDescent="0.2">
      <c r="A65" s="105"/>
      <c r="B65" s="29" t="s">
        <v>122</v>
      </c>
      <c r="C65" s="30">
        <v>902</v>
      </c>
      <c r="D65" s="31" t="s">
        <v>2</v>
      </c>
      <c r="E65" s="31" t="s">
        <v>7</v>
      </c>
      <c r="F65" s="31" t="s">
        <v>81</v>
      </c>
      <c r="G65" s="31" t="s">
        <v>116</v>
      </c>
      <c r="H65" s="31" t="s">
        <v>77</v>
      </c>
      <c r="I65" s="31" t="s">
        <v>175</v>
      </c>
      <c r="J65" s="31" t="s">
        <v>49</v>
      </c>
      <c r="K65" s="23">
        <v>14.4</v>
      </c>
    </row>
    <row r="66" spans="1:12" s="17" customFormat="1" ht="18" hidden="1" customHeight="1" x14ac:dyDescent="0.2">
      <c r="A66" s="105"/>
      <c r="B66" s="29" t="s">
        <v>9</v>
      </c>
      <c r="C66" s="30">
        <v>902</v>
      </c>
      <c r="D66" s="31" t="s">
        <v>2</v>
      </c>
      <c r="E66" s="31" t="s">
        <v>40</v>
      </c>
      <c r="F66" s="31"/>
      <c r="G66" s="32"/>
      <c r="H66" s="31"/>
      <c r="I66" s="31"/>
      <c r="J66" s="31"/>
      <c r="K66" s="23">
        <f>SUM(K67+K77+K125+K144+K95+K135+K115+K72+K120+K130)</f>
        <v>378895.5</v>
      </c>
    </row>
    <row r="67" spans="1:12" s="17" customFormat="1" ht="18" hidden="1" customHeight="1" x14ac:dyDescent="0.2">
      <c r="A67" s="105"/>
      <c r="B67" s="34" t="s">
        <v>355</v>
      </c>
      <c r="C67" s="30">
        <v>902</v>
      </c>
      <c r="D67" s="31" t="s">
        <v>2</v>
      </c>
      <c r="E67" s="31" t="s">
        <v>40</v>
      </c>
      <c r="F67" s="31" t="s">
        <v>4</v>
      </c>
      <c r="G67" s="32"/>
      <c r="H67" s="31"/>
      <c r="I67" s="31"/>
      <c r="J67" s="31"/>
      <c r="K67" s="23">
        <f>K68</f>
        <v>0</v>
      </c>
      <c r="L67" s="17">
        <f>K419+K437+K459+K473+K485+K494+K501+K509+K517</f>
        <v>4227668</v>
      </c>
    </row>
    <row r="68" spans="1:12" s="17" customFormat="1" ht="49.5" hidden="1" customHeight="1" x14ac:dyDescent="0.2">
      <c r="A68" s="105"/>
      <c r="B68" s="29" t="s">
        <v>472</v>
      </c>
      <c r="C68" s="30">
        <v>902</v>
      </c>
      <c r="D68" s="31" t="s">
        <v>2</v>
      </c>
      <c r="E68" s="31" t="s">
        <v>40</v>
      </c>
      <c r="F68" s="31" t="s">
        <v>4</v>
      </c>
      <c r="G68" s="32">
        <v>1</v>
      </c>
      <c r="H68" s="31"/>
      <c r="I68" s="31"/>
      <c r="J68" s="31"/>
      <c r="K68" s="23">
        <f>K69</f>
        <v>0</v>
      </c>
    </row>
    <row r="69" spans="1:12" s="17" customFormat="1" ht="31.5" hidden="1" customHeight="1" x14ac:dyDescent="0.2">
      <c r="A69" s="105"/>
      <c r="B69" s="34" t="s">
        <v>473</v>
      </c>
      <c r="C69" s="30">
        <v>902</v>
      </c>
      <c r="D69" s="31" t="s">
        <v>2</v>
      </c>
      <c r="E69" s="31" t="s">
        <v>40</v>
      </c>
      <c r="F69" s="31" t="s">
        <v>4</v>
      </c>
      <c r="G69" s="32">
        <v>1</v>
      </c>
      <c r="H69" s="31" t="s">
        <v>2</v>
      </c>
      <c r="I69" s="31"/>
      <c r="J69" s="31"/>
      <c r="K69" s="23">
        <f>K70</f>
        <v>0</v>
      </c>
    </row>
    <row r="70" spans="1:12" s="17" customFormat="1" ht="31.5" hidden="1" customHeight="1" x14ac:dyDescent="0.2">
      <c r="A70" s="105"/>
      <c r="B70" s="34" t="s">
        <v>312</v>
      </c>
      <c r="C70" s="30">
        <v>902</v>
      </c>
      <c r="D70" s="31" t="s">
        <v>2</v>
      </c>
      <c r="E70" s="31" t="s">
        <v>40</v>
      </c>
      <c r="F70" s="31" t="s">
        <v>4</v>
      </c>
      <c r="G70" s="32">
        <v>1</v>
      </c>
      <c r="H70" s="31" t="s">
        <v>2</v>
      </c>
      <c r="I70" s="31" t="s">
        <v>192</v>
      </c>
      <c r="J70" s="31"/>
      <c r="K70" s="23">
        <f>K71</f>
        <v>0</v>
      </c>
    </row>
    <row r="71" spans="1:12" s="17" customFormat="1" ht="31.5" hidden="1" customHeight="1" x14ac:dyDescent="0.2">
      <c r="A71" s="105"/>
      <c r="B71" s="34" t="s">
        <v>122</v>
      </c>
      <c r="C71" s="30">
        <v>902</v>
      </c>
      <c r="D71" s="31" t="s">
        <v>2</v>
      </c>
      <c r="E71" s="31" t="s">
        <v>40</v>
      </c>
      <c r="F71" s="31" t="s">
        <v>4</v>
      </c>
      <c r="G71" s="32">
        <v>1</v>
      </c>
      <c r="H71" s="31" t="s">
        <v>2</v>
      </c>
      <c r="I71" s="31" t="s">
        <v>192</v>
      </c>
      <c r="J71" s="31" t="s">
        <v>49</v>
      </c>
      <c r="K71" s="23"/>
    </row>
    <row r="72" spans="1:12" s="17" customFormat="1" ht="18" hidden="1" customHeight="1" x14ac:dyDescent="0.2">
      <c r="A72" s="105"/>
      <c r="B72" s="34" t="s">
        <v>392</v>
      </c>
      <c r="C72" s="30">
        <v>902</v>
      </c>
      <c r="D72" s="31" t="s">
        <v>2</v>
      </c>
      <c r="E72" s="31" t="s">
        <v>40</v>
      </c>
      <c r="F72" s="31" t="s">
        <v>5</v>
      </c>
      <c r="G72" s="32"/>
      <c r="H72" s="31"/>
      <c r="I72" s="31"/>
      <c r="J72" s="31"/>
      <c r="K72" s="23">
        <f>SUM(K73)</f>
        <v>33312.800000000003</v>
      </c>
    </row>
    <row r="73" spans="1:12" s="17" customFormat="1" ht="31.5" hidden="1" customHeight="1" x14ac:dyDescent="0.2">
      <c r="A73" s="105"/>
      <c r="B73" s="29" t="s">
        <v>393</v>
      </c>
      <c r="C73" s="30">
        <v>902</v>
      </c>
      <c r="D73" s="31" t="s">
        <v>2</v>
      </c>
      <c r="E73" s="31" t="s">
        <v>40</v>
      </c>
      <c r="F73" s="31" t="s">
        <v>5</v>
      </c>
      <c r="G73" s="32">
        <v>1</v>
      </c>
      <c r="H73" s="31"/>
      <c r="I73" s="31"/>
      <c r="J73" s="31"/>
      <c r="K73" s="23">
        <f>SUM(K74)</f>
        <v>33312.800000000003</v>
      </c>
    </row>
    <row r="74" spans="1:12" s="17" customFormat="1" ht="63" hidden="1" customHeight="1" x14ac:dyDescent="0.2">
      <c r="A74" s="105"/>
      <c r="B74" s="29" t="s">
        <v>394</v>
      </c>
      <c r="C74" s="30">
        <v>902</v>
      </c>
      <c r="D74" s="31" t="s">
        <v>2</v>
      </c>
      <c r="E74" s="31" t="s">
        <v>40</v>
      </c>
      <c r="F74" s="31" t="s">
        <v>5</v>
      </c>
      <c r="G74" s="32">
        <v>1</v>
      </c>
      <c r="H74" s="31" t="s">
        <v>2</v>
      </c>
      <c r="I74" s="31"/>
      <c r="J74" s="31"/>
      <c r="K74" s="23">
        <f>SUM(K75)</f>
        <v>33312.800000000003</v>
      </c>
    </row>
    <row r="75" spans="1:12" s="17" customFormat="1" ht="47.25" hidden="1" customHeight="1" x14ac:dyDescent="0.2">
      <c r="A75" s="105"/>
      <c r="B75" s="29" t="s">
        <v>66</v>
      </c>
      <c r="C75" s="30">
        <v>902</v>
      </c>
      <c r="D75" s="31" t="s">
        <v>2</v>
      </c>
      <c r="E75" s="31" t="s">
        <v>40</v>
      </c>
      <c r="F75" s="31" t="s">
        <v>5</v>
      </c>
      <c r="G75" s="32">
        <v>1</v>
      </c>
      <c r="H75" s="31" t="s">
        <v>2</v>
      </c>
      <c r="I75" s="31" t="s">
        <v>85</v>
      </c>
      <c r="J75" s="31"/>
      <c r="K75" s="23">
        <f>SUM(K76)</f>
        <v>33312.800000000003</v>
      </c>
    </row>
    <row r="76" spans="1:12" s="17" customFormat="1" ht="31.5" hidden="1" customHeight="1" x14ac:dyDescent="0.2">
      <c r="A76" s="105"/>
      <c r="B76" s="38" t="s">
        <v>120</v>
      </c>
      <c r="C76" s="30">
        <v>902</v>
      </c>
      <c r="D76" s="31" t="s">
        <v>2</v>
      </c>
      <c r="E76" s="31" t="s">
        <v>40</v>
      </c>
      <c r="F76" s="31" t="s">
        <v>5</v>
      </c>
      <c r="G76" s="32">
        <v>1</v>
      </c>
      <c r="H76" s="31" t="s">
        <v>2</v>
      </c>
      <c r="I76" s="31" t="s">
        <v>85</v>
      </c>
      <c r="J76" s="31" t="s">
        <v>59</v>
      </c>
      <c r="K76" s="23">
        <f>14822.1+18490.7</f>
        <v>33312.800000000003</v>
      </c>
    </row>
    <row r="77" spans="1:12" s="17" customFormat="1" ht="31.5" hidden="1" customHeight="1" x14ac:dyDescent="0.2">
      <c r="A77" s="105"/>
      <c r="B77" s="29" t="s">
        <v>313</v>
      </c>
      <c r="C77" s="30">
        <v>902</v>
      </c>
      <c r="D77" s="31" t="s">
        <v>2</v>
      </c>
      <c r="E77" s="31" t="s">
        <v>40</v>
      </c>
      <c r="F77" s="31" t="s">
        <v>8</v>
      </c>
      <c r="G77" s="32"/>
      <c r="H77" s="31"/>
      <c r="I77" s="31"/>
      <c r="J77" s="31"/>
      <c r="K77" s="23">
        <f>SUM(K78)</f>
        <v>318495</v>
      </c>
    </row>
    <row r="78" spans="1:12" s="17" customFormat="1" ht="31.5" hidden="1" customHeight="1" x14ac:dyDescent="0.2">
      <c r="A78" s="105"/>
      <c r="B78" s="29" t="s">
        <v>314</v>
      </c>
      <c r="C78" s="30">
        <v>902</v>
      </c>
      <c r="D78" s="31" t="s">
        <v>2</v>
      </c>
      <c r="E78" s="31" t="s">
        <v>40</v>
      </c>
      <c r="F78" s="31" t="s">
        <v>8</v>
      </c>
      <c r="G78" s="32">
        <v>1</v>
      </c>
      <c r="H78" s="31"/>
      <c r="I78" s="31"/>
      <c r="J78" s="31"/>
      <c r="K78" s="23">
        <f>K79+K86</f>
        <v>318495</v>
      </c>
    </row>
    <row r="79" spans="1:12" s="17" customFormat="1" ht="18" hidden="1" customHeight="1" x14ac:dyDescent="0.2">
      <c r="A79" s="105"/>
      <c r="B79" s="29" t="s">
        <v>448</v>
      </c>
      <c r="C79" s="30">
        <v>902</v>
      </c>
      <c r="D79" s="31" t="s">
        <v>2</v>
      </c>
      <c r="E79" s="31" t="s">
        <v>40</v>
      </c>
      <c r="F79" s="31" t="s">
        <v>8</v>
      </c>
      <c r="G79" s="32">
        <v>1</v>
      </c>
      <c r="H79" s="31" t="s">
        <v>2</v>
      </c>
      <c r="I79" s="31"/>
      <c r="J79" s="31"/>
      <c r="K79" s="23">
        <f>SUM(K80)</f>
        <v>313824</v>
      </c>
    </row>
    <row r="80" spans="1:12" s="17" customFormat="1" ht="47.25" hidden="1" customHeight="1" x14ac:dyDescent="0.2">
      <c r="A80" s="105"/>
      <c r="B80" s="29" t="s">
        <v>66</v>
      </c>
      <c r="C80" s="30">
        <v>902</v>
      </c>
      <c r="D80" s="31" t="s">
        <v>2</v>
      </c>
      <c r="E80" s="31" t="s">
        <v>40</v>
      </c>
      <c r="F80" s="31" t="s">
        <v>8</v>
      </c>
      <c r="G80" s="32">
        <v>1</v>
      </c>
      <c r="H80" s="31" t="s">
        <v>2</v>
      </c>
      <c r="I80" s="31" t="s">
        <v>85</v>
      </c>
      <c r="J80" s="31"/>
      <c r="K80" s="23">
        <f>SUM(K81:K85)</f>
        <v>313824</v>
      </c>
    </row>
    <row r="81" spans="1:11" s="17" customFormat="1" ht="52.5" hidden="1" customHeight="1" x14ac:dyDescent="0.2">
      <c r="A81" s="105"/>
      <c r="B81" s="29" t="s">
        <v>121</v>
      </c>
      <c r="C81" s="30">
        <v>902</v>
      </c>
      <c r="D81" s="31" t="s">
        <v>2</v>
      </c>
      <c r="E81" s="31" t="s">
        <v>40</v>
      </c>
      <c r="F81" s="31" t="s">
        <v>8</v>
      </c>
      <c r="G81" s="32">
        <v>1</v>
      </c>
      <c r="H81" s="31" t="s">
        <v>2</v>
      </c>
      <c r="I81" s="31" t="s">
        <v>85</v>
      </c>
      <c r="J81" s="31" t="s">
        <v>48</v>
      </c>
      <c r="K81" s="23">
        <f>77931.5+81744.4+35595.9</f>
        <v>195271.8</v>
      </c>
    </row>
    <row r="82" spans="1:11" s="17" customFormat="1" ht="31.5" hidden="1" customHeight="1" x14ac:dyDescent="0.2">
      <c r="A82" s="105"/>
      <c r="B82" s="29" t="s">
        <v>122</v>
      </c>
      <c r="C82" s="30">
        <v>902</v>
      </c>
      <c r="D82" s="31" t="s">
        <v>2</v>
      </c>
      <c r="E82" s="31" t="s">
        <v>40</v>
      </c>
      <c r="F82" s="31" t="s">
        <v>8</v>
      </c>
      <c r="G82" s="32">
        <v>1</v>
      </c>
      <c r="H82" s="31" t="s">
        <v>2</v>
      </c>
      <c r="I82" s="31" t="s">
        <v>85</v>
      </c>
      <c r="J82" s="31" t="s">
        <v>49</v>
      </c>
      <c r="K82" s="23">
        <f>58470.6+57521.8+2198.4</f>
        <v>118190.79999999999</v>
      </c>
    </row>
    <row r="83" spans="1:11" s="17" customFormat="1" ht="18" hidden="1" customHeight="1" x14ac:dyDescent="0.2">
      <c r="A83" s="105"/>
      <c r="B83" s="29" t="s">
        <v>55</v>
      </c>
      <c r="C83" s="30">
        <v>902</v>
      </c>
      <c r="D83" s="31" t="s">
        <v>2</v>
      </c>
      <c r="E83" s="31" t="s">
        <v>40</v>
      </c>
      <c r="F83" s="31" t="s">
        <v>8</v>
      </c>
      <c r="G83" s="32">
        <v>1</v>
      </c>
      <c r="H83" s="31" t="s">
        <v>2</v>
      </c>
      <c r="I83" s="31" t="s">
        <v>85</v>
      </c>
      <c r="J83" s="31" t="s">
        <v>56</v>
      </c>
      <c r="K83" s="23"/>
    </row>
    <row r="84" spans="1:11" s="17" customFormat="1" ht="31.5" hidden="1" customHeight="1" x14ac:dyDescent="0.2">
      <c r="A84" s="105"/>
      <c r="B84" s="38" t="s">
        <v>120</v>
      </c>
      <c r="C84" s="30">
        <v>902</v>
      </c>
      <c r="D84" s="31" t="s">
        <v>2</v>
      </c>
      <c r="E84" s="31" t="s">
        <v>40</v>
      </c>
      <c r="F84" s="31" t="s">
        <v>8</v>
      </c>
      <c r="G84" s="32">
        <v>1</v>
      </c>
      <c r="H84" s="31" t="s">
        <v>2</v>
      </c>
      <c r="I84" s="31" t="s">
        <v>85</v>
      </c>
      <c r="J84" s="31" t="s">
        <v>59</v>
      </c>
      <c r="K84" s="23"/>
    </row>
    <row r="85" spans="1:11" s="17" customFormat="1" ht="18" hidden="1" customHeight="1" x14ac:dyDescent="0.2">
      <c r="A85" s="105"/>
      <c r="B85" s="29" t="s">
        <v>50</v>
      </c>
      <c r="C85" s="30">
        <v>902</v>
      </c>
      <c r="D85" s="31" t="s">
        <v>2</v>
      </c>
      <c r="E85" s="31" t="s">
        <v>40</v>
      </c>
      <c r="F85" s="31" t="s">
        <v>8</v>
      </c>
      <c r="G85" s="32">
        <v>1</v>
      </c>
      <c r="H85" s="31" t="s">
        <v>2</v>
      </c>
      <c r="I85" s="31" t="s">
        <v>85</v>
      </c>
      <c r="J85" s="31" t="s">
        <v>51</v>
      </c>
      <c r="K85" s="23">
        <f>226.4+135</f>
        <v>361.4</v>
      </c>
    </row>
    <row r="86" spans="1:11" s="17" customFormat="1" ht="31.5" hidden="1" customHeight="1" x14ac:dyDescent="0.2">
      <c r="A86" s="105"/>
      <c r="B86" s="29" t="s">
        <v>91</v>
      </c>
      <c r="C86" s="30">
        <v>902</v>
      </c>
      <c r="D86" s="31" t="s">
        <v>2</v>
      </c>
      <c r="E86" s="31" t="s">
        <v>40</v>
      </c>
      <c r="F86" s="31" t="s">
        <v>8</v>
      </c>
      <c r="G86" s="32">
        <v>1</v>
      </c>
      <c r="H86" s="31" t="s">
        <v>4</v>
      </c>
      <c r="I86" s="31"/>
      <c r="J86" s="31"/>
      <c r="K86" s="23">
        <f>K89+K91+K87+K93</f>
        <v>4671</v>
      </c>
    </row>
    <row r="87" spans="1:11" s="17" customFormat="1" ht="18" hidden="1" customHeight="1" x14ac:dyDescent="0.2">
      <c r="A87" s="105"/>
      <c r="B87" s="29" t="s">
        <v>540</v>
      </c>
      <c r="C87" s="30">
        <v>902</v>
      </c>
      <c r="D87" s="31" t="s">
        <v>2</v>
      </c>
      <c r="E87" s="31" t="s">
        <v>40</v>
      </c>
      <c r="F87" s="31" t="s">
        <v>8</v>
      </c>
      <c r="G87" s="32">
        <v>1</v>
      </c>
      <c r="H87" s="31" t="s">
        <v>4</v>
      </c>
      <c r="I87" s="31" t="s">
        <v>539</v>
      </c>
      <c r="J87" s="33"/>
      <c r="K87" s="23">
        <f>K88</f>
        <v>1119</v>
      </c>
    </row>
    <row r="88" spans="1:11" s="17" customFormat="1" ht="18" hidden="1" customHeight="1" x14ac:dyDescent="0.2">
      <c r="A88" s="105"/>
      <c r="B88" s="29" t="s">
        <v>50</v>
      </c>
      <c r="C88" s="30">
        <v>902</v>
      </c>
      <c r="D88" s="31" t="s">
        <v>2</v>
      </c>
      <c r="E88" s="31" t="s">
        <v>40</v>
      </c>
      <c r="F88" s="31" t="s">
        <v>8</v>
      </c>
      <c r="G88" s="32">
        <v>1</v>
      </c>
      <c r="H88" s="31" t="s">
        <v>4</v>
      </c>
      <c r="I88" s="31" t="s">
        <v>539</v>
      </c>
      <c r="J88" s="33" t="s">
        <v>51</v>
      </c>
      <c r="K88" s="23">
        <v>1119</v>
      </c>
    </row>
    <row r="89" spans="1:11" s="17" customFormat="1" ht="18" hidden="1" customHeight="1" x14ac:dyDescent="0.2">
      <c r="A89" s="105"/>
      <c r="B89" s="29" t="s">
        <v>230</v>
      </c>
      <c r="C89" s="30">
        <v>902</v>
      </c>
      <c r="D89" s="31" t="s">
        <v>2</v>
      </c>
      <c r="E89" s="31" t="s">
        <v>40</v>
      </c>
      <c r="F89" s="31" t="s">
        <v>8</v>
      </c>
      <c r="G89" s="32">
        <v>1</v>
      </c>
      <c r="H89" s="31" t="s">
        <v>4</v>
      </c>
      <c r="I89" s="31" t="s">
        <v>229</v>
      </c>
      <c r="J89" s="31"/>
      <c r="K89" s="23">
        <f>K90</f>
        <v>334.9</v>
      </c>
    </row>
    <row r="90" spans="1:11" s="17" customFormat="1" ht="31.5" hidden="1" customHeight="1" x14ac:dyDescent="0.2">
      <c r="A90" s="105"/>
      <c r="B90" s="29" t="s">
        <v>122</v>
      </c>
      <c r="C90" s="30">
        <v>902</v>
      </c>
      <c r="D90" s="31" t="s">
        <v>2</v>
      </c>
      <c r="E90" s="31" t="s">
        <v>40</v>
      </c>
      <c r="F90" s="31" t="s">
        <v>8</v>
      </c>
      <c r="G90" s="32">
        <v>1</v>
      </c>
      <c r="H90" s="31" t="s">
        <v>4</v>
      </c>
      <c r="I90" s="31" t="s">
        <v>229</v>
      </c>
      <c r="J90" s="31" t="s">
        <v>49</v>
      </c>
      <c r="K90" s="23">
        <f>334.9</f>
        <v>334.9</v>
      </c>
    </row>
    <row r="91" spans="1:11" s="17" customFormat="1" ht="31.5" hidden="1" customHeight="1" x14ac:dyDescent="0.2">
      <c r="A91" s="105"/>
      <c r="B91" s="29" t="s">
        <v>234</v>
      </c>
      <c r="C91" s="30">
        <v>902</v>
      </c>
      <c r="D91" s="31" t="s">
        <v>2</v>
      </c>
      <c r="E91" s="31" t="s">
        <v>40</v>
      </c>
      <c r="F91" s="31" t="s">
        <v>8</v>
      </c>
      <c r="G91" s="32">
        <v>1</v>
      </c>
      <c r="H91" s="31" t="s">
        <v>4</v>
      </c>
      <c r="I91" s="31" t="s">
        <v>235</v>
      </c>
      <c r="J91" s="31"/>
      <c r="K91" s="23">
        <f>SUM(K92)</f>
        <v>3217.1</v>
      </c>
    </row>
    <row r="92" spans="1:11" s="17" customFormat="1" ht="31.5" hidden="1" customHeight="1" x14ac:dyDescent="0.2">
      <c r="A92" s="105"/>
      <c r="B92" s="29" t="s">
        <v>122</v>
      </c>
      <c r="C92" s="30">
        <v>902</v>
      </c>
      <c r="D92" s="31" t="s">
        <v>2</v>
      </c>
      <c r="E92" s="31" t="s">
        <v>40</v>
      </c>
      <c r="F92" s="31" t="s">
        <v>8</v>
      </c>
      <c r="G92" s="32">
        <v>1</v>
      </c>
      <c r="H92" s="31" t="s">
        <v>4</v>
      </c>
      <c r="I92" s="31" t="s">
        <v>235</v>
      </c>
      <c r="J92" s="31" t="s">
        <v>49</v>
      </c>
      <c r="K92" s="23">
        <f>3217.1</f>
        <v>3217.1</v>
      </c>
    </row>
    <row r="93" spans="1:11" s="17" customFormat="1" ht="31.5" hidden="1" customHeight="1" x14ac:dyDescent="0.2">
      <c r="A93" s="105"/>
      <c r="B93" s="29" t="s">
        <v>617</v>
      </c>
      <c r="C93" s="30">
        <v>902</v>
      </c>
      <c r="D93" s="31" t="s">
        <v>2</v>
      </c>
      <c r="E93" s="31" t="s">
        <v>40</v>
      </c>
      <c r="F93" s="31" t="s">
        <v>8</v>
      </c>
      <c r="G93" s="31" t="s">
        <v>90</v>
      </c>
      <c r="H93" s="31" t="s">
        <v>4</v>
      </c>
      <c r="I93" s="31" t="s">
        <v>618</v>
      </c>
      <c r="J93" s="33"/>
      <c r="K93" s="23">
        <f>K94</f>
        <v>0</v>
      </c>
    </row>
    <row r="94" spans="1:11" s="17" customFormat="1" ht="31.5" hidden="1" customHeight="1" x14ac:dyDescent="0.2">
      <c r="A94" s="105"/>
      <c r="B94" s="29" t="s">
        <v>122</v>
      </c>
      <c r="C94" s="30">
        <v>902</v>
      </c>
      <c r="D94" s="31" t="s">
        <v>2</v>
      </c>
      <c r="E94" s="31" t="s">
        <v>40</v>
      </c>
      <c r="F94" s="31" t="s">
        <v>8</v>
      </c>
      <c r="G94" s="31" t="s">
        <v>90</v>
      </c>
      <c r="H94" s="31" t="s">
        <v>4</v>
      </c>
      <c r="I94" s="31" t="s">
        <v>618</v>
      </c>
      <c r="J94" s="33" t="s">
        <v>49</v>
      </c>
      <c r="K94" s="23"/>
    </row>
    <row r="95" spans="1:11" s="17" customFormat="1" ht="31.5" hidden="1" customHeight="1" x14ac:dyDescent="0.2">
      <c r="A95" s="105"/>
      <c r="B95" s="29" t="s">
        <v>160</v>
      </c>
      <c r="C95" s="30">
        <v>902</v>
      </c>
      <c r="D95" s="31" t="s">
        <v>2</v>
      </c>
      <c r="E95" s="31" t="s">
        <v>40</v>
      </c>
      <c r="F95" s="31" t="s">
        <v>70</v>
      </c>
      <c r="G95" s="32"/>
      <c r="H95" s="31"/>
      <c r="I95" s="31"/>
      <c r="J95" s="31"/>
      <c r="K95" s="23">
        <f>K96+K100+K104+K109</f>
        <v>17060.400000000001</v>
      </c>
    </row>
    <row r="96" spans="1:11" s="17" customFormat="1" ht="47.25" hidden="1" customHeight="1" x14ac:dyDescent="0.2">
      <c r="A96" s="105"/>
      <c r="B96" s="29" t="s">
        <v>315</v>
      </c>
      <c r="C96" s="30">
        <v>902</v>
      </c>
      <c r="D96" s="31" t="s">
        <v>2</v>
      </c>
      <c r="E96" s="31" t="s">
        <v>40</v>
      </c>
      <c r="F96" s="31" t="s">
        <v>70</v>
      </c>
      <c r="G96" s="31" t="s">
        <v>90</v>
      </c>
      <c r="H96" s="31"/>
      <c r="I96" s="31"/>
      <c r="J96" s="31"/>
      <c r="K96" s="23">
        <f>K97</f>
        <v>1586.2</v>
      </c>
    </row>
    <row r="97" spans="1:12" s="17" customFormat="1" ht="47.25" hidden="1" customHeight="1" x14ac:dyDescent="0.2">
      <c r="A97" s="105"/>
      <c r="B97" s="29" t="s">
        <v>316</v>
      </c>
      <c r="C97" s="30">
        <v>902</v>
      </c>
      <c r="D97" s="31" t="s">
        <v>2</v>
      </c>
      <c r="E97" s="31" t="s">
        <v>40</v>
      </c>
      <c r="F97" s="31" t="s">
        <v>70</v>
      </c>
      <c r="G97" s="31" t="s">
        <v>90</v>
      </c>
      <c r="H97" s="31" t="s">
        <v>2</v>
      </c>
      <c r="I97" s="31"/>
      <c r="J97" s="31"/>
      <c r="K97" s="23">
        <f>K98</f>
        <v>1586.2</v>
      </c>
    </row>
    <row r="98" spans="1:12" s="17" customFormat="1" ht="78.75" hidden="1" customHeight="1" x14ac:dyDescent="0.2">
      <c r="A98" s="105"/>
      <c r="B98" s="29" t="s">
        <v>317</v>
      </c>
      <c r="C98" s="30">
        <v>902</v>
      </c>
      <c r="D98" s="31" t="s">
        <v>2</v>
      </c>
      <c r="E98" s="31" t="s">
        <v>40</v>
      </c>
      <c r="F98" s="31" t="s">
        <v>70</v>
      </c>
      <c r="G98" s="31" t="s">
        <v>90</v>
      </c>
      <c r="H98" s="31" t="s">
        <v>2</v>
      </c>
      <c r="I98" s="31" t="s">
        <v>275</v>
      </c>
      <c r="J98" s="31"/>
      <c r="K98" s="23">
        <f>K99</f>
        <v>1586.2</v>
      </c>
    </row>
    <row r="99" spans="1:12" s="17" customFormat="1" ht="31.5" hidden="1" customHeight="1" x14ac:dyDescent="0.2">
      <c r="A99" s="105"/>
      <c r="B99" s="29" t="s">
        <v>122</v>
      </c>
      <c r="C99" s="30">
        <v>902</v>
      </c>
      <c r="D99" s="31" t="s">
        <v>2</v>
      </c>
      <c r="E99" s="31" t="s">
        <v>40</v>
      </c>
      <c r="F99" s="31" t="s">
        <v>70</v>
      </c>
      <c r="G99" s="31" t="s">
        <v>90</v>
      </c>
      <c r="H99" s="31" t="s">
        <v>2</v>
      </c>
      <c r="I99" s="31" t="s">
        <v>275</v>
      </c>
      <c r="J99" s="31" t="s">
        <v>49</v>
      </c>
      <c r="K99" s="23">
        <f>617+739.2+230</f>
        <v>1586.2</v>
      </c>
    </row>
    <row r="100" spans="1:12" s="17" customFormat="1" ht="31.5" hidden="1" customHeight="1" x14ac:dyDescent="0.2">
      <c r="A100" s="105"/>
      <c r="B100" s="29" t="s">
        <v>318</v>
      </c>
      <c r="C100" s="30">
        <v>902</v>
      </c>
      <c r="D100" s="31" t="s">
        <v>2</v>
      </c>
      <c r="E100" s="31" t="s">
        <v>40</v>
      </c>
      <c r="F100" s="31" t="s">
        <v>70</v>
      </c>
      <c r="G100" s="32">
        <v>2</v>
      </c>
      <c r="H100" s="31"/>
      <c r="I100" s="31"/>
      <c r="J100" s="31"/>
      <c r="K100" s="23">
        <f>K101</f>
        <v>2169</v>
      </c>
      <c r="L100" s="17">
        <f>K100+K951+K1088+K1164+K1244+K1287</f>
        <v>4053</v>
      </c>
    </row>
    <row r="101" spans="1:12" s="17" customFormat="1" ht="51" hidden="1" customHeight="1" x14ac:dyDescent="0.2">
      <c r="A101" s="105"/>
      <c r="B101" s="29" t="s">
        <v>488</v>
      </c>
      <c r="C101" s="30">
        <v>902</v>
      </c>
      <c r="D101" s="31" t="s">
        <v>2</v>
      </c>
      <c r="E101" s="31" t="s">
        <v>40</v>
      </c>
      <c r="F101" s="31" t="s">
        <v>70</v>
      </c>
      <c r="G101" s="32">
        <v>2</v>
      </c>
      <c r="H101" s="31" t="s">
        <v>2</v>
      </c>
      <c r="I101" s="31" t="s">
        <v>155</v>
      </c>
      <c r="J101" s="31"/>
      <c r="K101" s="23">
        <f>SUM(K102+K103)</f>
        <v>2169</v>
      </c>
    </row>
    <row r="102" spans="1:12" s="17" customFormat="1" ht="31.5" hidden="1" customHeight="1" x14ac:dyDescent="0.2">
      <c r="A102" s="105"/>
      <c r="B102" s="29" t="s">
        <v>122</v>
      </c>
      <c r="C102" s="30">
        <v>902</v>
      </c>
      <c r="D102" s="31" t="s">
        <v>2</v>
      </c>
      <c r="E102" s="31" t="s">
        <v>40</v>
      </c>
      <c r="F102" s="31" t="s">
        <v>70</v>
      </c>
      <c r="G102" s="32">
        <v>2</v>
      </c>
      <c r="H102" s="31" t="s">
        <v>2</v>
      </c>
      <c r="I102" s="31" t="s">
        <v>155</v>
      </c>
      <c r="J102" s="31" t="s">
        <v>49</v>
      </c>
      <c r="K102" s="23">
        <f>100+300+24+20+40+15+25+100+100+451+165+85+200+50+15+10+30+50+37.5+25+86.5+25+50+25+5+25+10+20+25+25</f>
        <v>2139</v>
      </c>
    </row>
    <row r="103" spans="1:12" s="17" customFormat="1" ht="18" hidden="1" customHeight="1" x14ac:dyDescent="0.2">
      <c r="A103" s="105"/>
      <c r="B103" s="29" t="s">
        <v>55</v>
      </c>
      <c r="C103" s="30">
        <v>902</v>
      </c>
      <c r="D103" s="31" t="s">
        <v>2</v>
      </c>
      <c r="E103" s="31" t="s">
        <v>40</v>
      </c>
      <c r="F103" s="31" t="s">
        <v>70</v>
      </c>
      <c r="G103" s="32">
        <v>2</v>
      </c>
      <c r="H103" s="31" t="s">
        <v>2</v>
      </c>
      <c r="I103" s="31" t="s">
        <v>155</v>
      </c>
      <c r="J103" s="31" t="s">
        <v>56</v>
      </c>
      <c r="K103" s="23">
        <v>30</v>
      </c>
    </row>
    <row r="104" spans="1:12" s="17" customFormat="1" ht="36.75" hidden="1" customHeight="1" x14ac:dyDescent="0.2">
      <c r="A104" s="105"/>
      <c r="B104" s="29" t="s">
        <v>320</v>
      </c>
      <c r="C104" s="30">
        <v>902</v>
      </c>
      <c r="D104" s="31" t="s">
        <v>2</v>
      </c>
      <c r="E104" s="31" t="s">
        <v>40</v>
      </c>
      <c r="F104" s="31" t="s">
        <v>70</v>
      </c>
      <c r="G104" s="31" t="s">
        <v>128</v>
      </c>
      <c r="H104" s="31"/>
      <c r="I104" s="31"/>
      <c r="J104" s="31"/>
      <c r="K104" s="23">
        <f>SUM(K105)</f>
        <v>9481.7000000000007</v>
      </c>
    </row>
    <row r="105" spans="1:12" s="17" customFormat="1" ht="31.5" hidden="1" customHeight="1" x14ac:dyDescent="0.2">
      <c r="A105" s="105"/>
      <c r="B105" s="29" t="s">
        <v>187</v>
      </c>
      <c r="C105" s="30">
        <v>902</v>
      </c>
      <c r="D105" s="31" t="s">
        <v>2</v>
      </c>
      <c r="E105" s="31" t="s">
        <v>40</v>
      </c>
      <c r="F105" s="31" t="s">
        <v>70</v>
      </c>
      <c r="G105" s="31" t="s">
        <v>128</v>
      </c>
      <c r="H105" s="31" t="s">
        <v>2</v>
      </c>
      <c r="I105" s="31"/>
      <c r="J105" s="31"/>
      <c r="K105" s="23">
        <f>SUM(K106)</f>
        <v>9481.7000000000007</v>
      </c>
    </row>
    <row r="106" spans="1:12" s="17" customFormat="1" ht="66" hidden="1" customHeight="1" x14ac:dyDescent="0.2">
      <c r="A106" s="105"/>
      <c r="B106" s="29" t="s">
        <v>665</v>
      </c>
      <c r="C106" s="30">
        <v>902</v>
      </c>
      <c r="D106" s="31" t="s">
        <v>2</v>
      </c>
      <c r="E106" s="31" t="s">
        <v>40</v>
      </c>
      <c r="F106" s="31" t="s">
        <v>70</v>
      </c>
      <c r="G106" s="31" t="s">
        <v>128</v>
      </c>
      <c r="H106" s="31" t="s">
        <v>2</v>
      </c>
      <c r="I106" s="31" t="s">
        <v>188</v>
      </c>
      <c r="J106" s="31"/>
      <c r="K106" s="23">
        <f>K107+K108</f>
        <v>9481.7000000000007</v>
      </c>
    </row>
    <row r="107" spans="1:12" s="17" customFormat="1" ht="31.5" hidden="1" customHeight="1" x14ac:dyDescent="0.2">
      <c r="A107" s="105"/>
      <c r="B107" s="29" t="s">
        <v>122</v>
      </c>
      <c r="C107" s="30">
        <v>902</v>
      </c>
      <c r="D107" s="31" t="s">
        <v>2</v>
      </c>
      <c r="E107" s="31" t="s">
        <v>40</v>
      </c>
      <c r="F107" s="31" t="s">
        <v>70</v>
      </c>
      <c r="G107" s="31" t="s">
        <v>128</v>
      </c>
      <c r="H107" s="31" t="s">
        <v>2</v>
      </c>
      <c r="I107" s="31" t="s">
        <v>188</v>
      </c>
      <c r="J107" s="31" t="s">
        <v>49</v>
      </c>
      <c r="K107" s="23"/>
    </row>
    <row r="108" spans="1:12" s="17" customFormat="1" ht="31.5" hidden="1" customHeight="1" x14ac:dyDescent="0.2">
      <c r="A108" s="105"/>
      <c r="B108" s="38" t="s">
        <v>120</v>
      </c>
      <c r="C108" s="30">
        <v>902</v>
      </c>
      <c r="D108" s="31" t="s">
        <v>2</v>
      </c>
      <c r="E108" s="31" t="s">
        <v>40</v>
      </c>
      <c r="F108" s="31" t="s">
        <v>70</v>
      </c>
      <c r="G108" s="31" t="s">
        <v>128</v>
      </c>
      <c r="H108" s="31" t="s">
        <v>2</v>
      </c>
      <c r="I108" s="31" t="s">
        <v>188</v>
      </c>
      <c r="J108" s="31" t="s">
        <v>59</v>
      </c>
      <c r="K108" s="23">
        <v>9481.7000000000007</v>
      </c>
    </row>
    <row r="109" spans="1:12" s="17" customFormat="1" ht="48.75" hidden="1" customHeight="1" x14ac:dyDescent="0.2">
      <c r="A109" s="105"/>
      <c r="B109" s="38" t="s">
        <v>663</v>
      </c>
      <c r="C109" s="30">
        <v>902</v>
      </c>
      <c r="D109" s="31" t="s">
        <v>2</v>
      </c>
      <c r="E109" s="31" t="s">
        <v>40</v>
      </c>
      <c r="F109" s="31" t="s">
        <v>70</v>
      </c>
      <c r="G109" s="31" t="s">
        <v>95</v>
      </c>
      <c r="H109" s="31"/>
      <c r="I109" s="31"/>
      <c r="J109" s="31"/>
      <c r="K109" s="23">
        <f>SUM(K110)</f>
        <v>3823.5</v>
      </c>
    </row>
    <row r="110" spans="1:12" s="17" customFormat="1" ht="48.75" hidden="1" customHeight="1" x14ac:dyDescent="0.2">
      <c r="A110" s="105"/>
      <c r="B110" s="38" t="s">
        <v>664</v>
      </c>
      <c r="C110" s="30">
        <v>902</v>
      </c>
      <c r="D110" s="31" t="s">
        <v>2</v>
      </c>
      <c r="E110" s="31" t="s">
        <v>40</v>
      </c>
      <c r="F110" s="31" t="s">
        <v>70</v>
      </c>
      <c r="G110" s="31" t="s">
        <v>95</v>
      </c>
      <c r="H110" s="31" t="s">
        <v>2</v>
      </c>
      <c r="I110" s="31"/>
      <c r="J110" s="31"/>
      <c r="K110" s="23">
        <f>SUM(K111)</f>
        <v>3823.5</v>
      </c>
    </row>
    <row r="111" spans="1:12" s="17" customFormat="1" ht="39.75" hidden="1" customHeight="1" x14ac:dyDescent="0.2">
      <c r="A111" s="105"/>
      <c r="B111" s="38" t="s">
        <v>587</v>
      </c>
      <c r="C111" s="30">
        <v>902</v>
      </c>
      <c r="D111" s="31" t="s">
        <v>2</v>
      </c>
      <c r="E111" s="31" t="s">
        <v>40</v>
      </c>
      <c r="F111" s="31" t="s">
        <v>70</v>
      </c>
      <c r="G111" s="31" t="s">
        <v>95</v>
      </c>
      <c r="H111" s="31" t="s">
        <v>2</v>
      </c>
      <c r="I111" s="31" t="s">
        <v>661</v>
      </c>
      <c r="J111" s="31"/>
      <c r="K111" s="23">
        <f>SUM(K112:K114)</f>
        <v>3823.5</v>
      </c>
    </row>
    <row r="112" spans="1:12" s="17" customFormat="1" ht="52.5" hidden="1" customHeight="1" x14ac:dyDescent="0.2">
      <c r="A112" s="105"/>
      <c r="B112" s="29" t="s">
        <v>121</v>
      </c>
      <c r="C112" s="30">
        <v>902</v>
      </c>
      <c r="D112" s="31" t="s">
        <v>2</v>
      </c>
      <c r="E112" s="31" t="s">
        <v>40</v>
      </c>
      <c r="F112" s="31" t="s">
        <v>70</v>
      </c>
      <c r="G112" s="31" t="s">
        <v>95</v>
      </c>
      <c r="H112" s="31" t="s">
        <v>2</v>
      </c>
      <c r="I112" s="31" t="s">
        <v>661</v>
      </c>
      <c r="J112" s="31" t="s">
        <v>48</v>
      </c>
      <c r="K112" s="23">
        <v>3000</v>
      </c>
    </row>
    <row r="113" spans="1:12" s="17" customFormat="1" ht="31.5" hidden="1" customHeight="1" x14ac:dyDescent="0.2">
      <c r="A113" s="105"/>
      <c r="B113" s="29" t="s">
        <v>122</v>
      </c>
      <c r="C113" s="30">
        <v>902</v>
      </c>
      <c r="D113" s="31" t="s">
        <v>2</v>
      </c>
      <c r="E113" s="31" t="s">
        <v>40</v>
      </c>
      <c r="F113" s="31" t="s">
        <v>70</v>
      </c>
      <c r="G113" s="31" t="s">
        <v>95</v>
      </c>
      <c r="H113" s="31" t="s">
        <v>2</v>
      </c>
      <c r="I113" s="31" t="s">
        <v>661</v>
      </c>
      <c r="J113" s="31" t="s">
        <v>49</v>
      </c>
      <c r="K113" s="23">
        <v>823.5</v>
      </c>
    </row>
    <row r="114" spans="1:12" s="17" customFormat="1" ht="18.75" hidden="1" customHeight="1" x14ac:dyDescent="0.2">
      <c r="A114" s="105"/>
      <c r="B114" s="29" t="s">
        <v>55</v>
      </c>
      <c r="C114" s="30">
        <v>902</v>
      </c>
      <c r="D114" s="31" t="s">
        <v>2</v>
      </c>
      <c r="E114" s="31" t="s">
        <v>40</v>
      </c>
      <c r="F114" s="31" t="s">
        <v>70</v>
      </c>
      <c r="G114" s="31" t="s">
        <v>95</v>
      </c>
      <c r="H114" s="31" t="s">
        <v>2</v>
      </c>
      <c r="I114" s="31" t="s">
        <v>661</v>
      </c>
      <c r="J114" s="31" t="s">
        <v>56</v>
      </c>
      <c r="K114" s="23">
        <v>0</v>
      </c>
    </row>
    <row r="115" spans="1:12" s="17" customFormat="1" ht="31.5" hidden="1" customHeight="1" x14ac:dyDescent="0.2">
      <c r="A115" s="105"/>
      <c r="B115" s="34" t="s">
        <v>195</v>
      </c>
      <c r="C115" s="30">
        <v>902</v>
      </c>
      <c r="D115" s="31" t="s">
        <v>2</v>
      </c>
      <c r="E115" s="31" t="s">
        <v>40</v>
      </c>
      <c r="F115" s="31" t="s">
        <v>40</v>
      </c>
      <c r="G115" s="31"/>
      <c r="H115" s="31"/>
      <c r="I115" s="31"/>
      <c r="J115" s="31"/>
      <c r="K115" s="23">
        <f>K116</f>
        <v>0</v>
      </c>
    </row>
    <row r="116" spans="1:12" s="17" customFormat="1" ht="18" hidden="1" customHeight="1" x14ac:dyDescent="0.2">
      <c r="A116" s="105"/>
      <c r="B116" s="34" t="s">
        <v>163</v>
      </c>
      <c r="C116" s="30">
        <v>902</v>
      </c>
      <c r="D116" s="31" t="s">
        <v>2</v>
      </c>
      <c r="E116" s="31" t="s">
        <v>40</v>
      </c>
      <c r="F116" s="31" t="s">
        <v>40</v>
      </c>
      <c r="G116" s="31" t="s">
        <v>116</v>
      </c>
      <c r="H116" s="31"/>
      <c r="I116" s="31"/>
      <c r="J116" s="31"/>
      <c r="K116" s="23">
        <f>K117</f>
        <v>0</v>
      </c>
    </row>
    <row r="117" spans="1:12" s="17" customFormat="1" ht="31.5" hidden="1" customHeight="1" x14ac:dyDescent="0.2">
      <c r="A117" s="105"/>
      <c r="B117" s="29" t="s">
        <v>194</v>
      </c>
      <c r="C117" s="30">
        <v>902</v>
      </c>
      <c r="D117" s="31" t="s">
        <v>2</v>
      </c>
      <c r="E117" s="31" t="s">
        <v>40</v>
      </c>
      <c r="F117" s="31" t="s">
        <v>40</v>
      </c>
      <c r="G117" s="31" t="s">
        <v>116</v>
      </c>
      <c r="H117" s="31" t="s">
        <v>4</v>
      </c>
      <c r="I117" s="31"/>
      <c r="J117" s="31"/>
      <c r="K117" s="23">
        <f>K118</f>
        <v>0</v>
      </c>
    </row>
    <row r="118" spans="1:12" s="17" customFormat="1" ht="48" hidden="1" customHeight="1" x14ac:dyDescent="0.2">
      <c r="A118" s="105"/>
      <c r="B118" s="29" t="s">
        <v>218</v>
      </c>
      <c r="C118" s="30">
        <v>902</v>
      </c>
      <c r="D118" s="31" t="s">
        <v>2</v>
      </c>
      <c r="E118" s="31" t="s">
        <v>40</v>
      </c>
      <c r="F118" s="31" t="s">
        <v>40</v>
      </c>
      <c r="G118" s="31" t="s">
        <v>116</v>
      </c>
      <c r="H118" s="31" t="s">
        <v>4</v>
      </c>
      <c r="I118" s="31" t="s">
        <v>193</v>
      </c>
      <c r="J118" s="31"/>
      <c r="K118" s="23">
        <f>K119</f>
        <v>0</v>
      </c>
    </row>
    <row r="119" spans="1:12" s="17" customFormat="1" ht="31.5" hidden="1" customHeight="1" x14ac:dyDescent="0.2">
      <c r="A119" s="105"/>
      <c r="B119" s="29" t="s">
        <v>122</v>
      </c>
      <c r="C119" s="30">
        <v>902</v>
      </c>
      <c r="D119" s="31" t="s">
        <v>2</v>
      </c>
      <c r="E119" s="31" t="s">
        <v>40</v>
      </c>
      <c r="F119" s="31" t="s">
        <v>40</v>
      </c>
      <c r="G119" s="31" t="s">
        <v>116</v>
      </c>
      <c r="H119" s="31" t="s">
        <v>4</v>
      </c>
      <c r="I119" s="31" t="s">
        <v>193</v>
      </c>
      <c r="J119" s="31" t="s">
        <v>49</v>
      </c>
      <c r="K119" s="23"/>
    </row>
    <row r="120" spans="1:12" s="17" customFormat="1" ht="21" hidden="1" customHeight="1" x14ac:dyDescent="0.2">
      <c r="A120" s="105"/>
      <c r="B120" s="29" t="s">
        <v>520</v>
      </c>
      <c r="C120" s="30">
        <v>902</v>
      </c>
      <c r="D120" s="31" t="s">
        <v>2</v>
      </c>
      <c r="E120" s="31" t="s">
        <v>40</v>
      </c>
      <c r="F120" s="31" t="s">
        <v>92</v>
      </c>
      <c r="G120" s="31"/>
      <c r="H120" s="31"/>
      <c r="I120" s="31"/>
      <c r="J120" s="31"/>
      <c r="K120" s="23">
        <f>K121</f>
        <v>1500</v>
      </c>
    </row>
    <row r="121" spans="1:12" s="17" customFormat="1" ht="47.25" hidden="1" customHeight="1" x14ac:dyDescent="0.2">
      <c r="A121" s="105"/>
      <c r="B121" s="34" t="s">
        <v>352</v>
      </c>
      <c r="C121" s="30">
        <v>902</v>
      </c>
      <c r="D121" s="31" t="s">
        <v>2</v>
      </c>
      <c r="E121" s="31" t="s">
        <v>40</v>
      </c>
      <c r="F121" s="31" t="s">
        <v>92</v>
      </c>
      <c r="G121" s="31" t="s">
        <v>90</v>
      </c>
      <c r="H121" s="31"/>
      <c r="I121" s="31"/>
      <c r="J121" s="31"/>
      <c r="K121" s="23">
        <f>K122</f>
        <v>1500</v>
      </c>
    </row>
    <row r="122" spans="1:12" s="17" customFormat="1" ht="31.5" hidden="1" customHeight="1" x14ac:dyDescent="0.2">
      <c r="A122" s="105"/>
      <c r="B122" s="34" t="s">
        <v>351</v>
      </c>
      <c r="C122" s="30">
        <v>902</v>
      </c>
      <c r="D122" s="31" t="s">
        <v>2</v>
      </c>
      <c r="E122" s="31" t="s">
        <v>40</v>
      </c>
      <c r="F122" s="31" t="s">
        <v>92</v>
      </c>
      <c r="G122" s="31" t="s">
        <v>90</v>
      </c>
      <c r="H122" s="31" t="s">
        <v>5</v>
      </c>
      <c r="I122" s="31"/>
      <c r="J122" s="31"/>
      <c r="K122" s="23">
        <f>K123</f>
        <v>1500</v>
      </c>
    </row>
    <row r="123" spans="1:12" s="17" customFormat="1" ht="31.5" hidden="1" customHeight="1" x14ac:dyDescent="0.2">
      <c r="A123" s="105"/>
      <c r="B123" s="34" t="s">
        <v>166</v>
      </c>
      <c r="C123" s="30">
        <v>902</v>
      </c>
      <c r="D123" s="31" t="s">
        <v>2</v>
      </c>
      <c r="E123" s="31" t="s">
        <v>40</v>
      </c>
      <c r="F123" s="31" t="s">
        <v>92</v>
      </c>
      <c r="G123" s="31" t="s">
        <v>90</v>
      </c>
      <c r="H123" s="31" t="s">
        <v>5</v>
      </c>
      <c r="I123" s="31" t="s">
        <v>148</v>
      </c>
      <c r="J123" s="33"/>
      <c r="K123" s="23">
        <f>K124</f>
        <v>1500</v>
      </c>
    </row>
    <row r="124" spans="1:12" s="17" customFormat="1" ht="31.5" hidden="1" customHeight="1" x14ac:dyDescent="0.2">
      <c r="A124" s="105"/>
      <c r="B124" s="29" t="s">
        <v>122</v>
      </c>
      <c r="C124" s="30">
        <v>902</v>
      </c>
      <c r="D124" s="31" t="s">
        <v>2</v>
      </c>
      <c r="E124" s="31" t="s">
        <v>40</v>
      </c>
      <c r="F124" s="31" t="s">
        <v>92</v>
      </c>
      <c r="G124" s="31" t="s">
        <v>90</v>
      </c>
      <c r="H124" s="31" t="s">
        <v>5</v>
      </c>
      <c r="I124" s="31" t="s">
        <v>148</v>
      </c>
      <c r="J124" s="33" t="s">
        <v>49</v>
      </c>
      <c r="K124" s="85">
        <f>3574.2+1500-3574.2</f>
        <v>1500</v>
      </c>
    </row>
    <row r="125" spans="1:12" s="17" customFormat="1" ht="18" hidden="1" customHeight="1" x14ac:dyDescent="0.2">
      <c r="A125" s="105"/>
      <c r="B125" s="34" t="s">
        <v>323</v>
      </c>
      <c r="C125" s="30">
        <v>902</v>
      </c>
      <c r="D125" s="31" t="s">
        <v>2</v>
      </c>
      <c r="E125" s="31" t="s">
        <v>40</v>
      </c>
      <c r="F125" s="31" t="s">
        <v>83</v>
      </c>
      <c r="G125" s="32"/>
      <c r="H125" s="31"/>
      <c r="I125" s="31"/>
      <c r="J125" s="31"/>
      <c r="K125" s="23">
        <f t="shared" ref="K125:K128" si="2">SUM(K126)</f>
        <v>3162.1</v>
      </c>
      <c r="L125" s="17">
        <f>K125+K169+K723+K966+K1171+K1258+K1304</f>
        <v>7687.7</v>
      </c>
    </row>
    <row r="126" spans="1:12" s="17" customFormat="1" ht="48" hidden="1" customHeight="1" x14ac:dyDescent="0.2">
      <c r="A126" s="105"/>
      <c r="B126" s="34" t="s">
        <v>324</v>
      </c>
      <c r="C126" s="30">
        <v>902</v>
      </c>
      <c r="D126" s="31" t="s">
        <v>2</v>
      </c>
      <c r="E126" s="31" t="s">
        <v>40</v>
      </c>
      <c r="F126" s="31" t="s">
        <v>83</v>
      </c>
      <c r="G126" s="32">
        <v>1</v>
      </c>
      <c r="H126" s="31"/>
      <c r="I126" s="31"/>
      <c r="J126" s="31"/>
      <c r="K126" s="23">
        <f t="shared" si="2"/>
        <v>3162.1</v>
      </c>
    </row>
    <row r="127" spans="1:12" s="17" customFormat="1" ht="31.5" hidden="1" customHeight="1" x14ac:dyDescent="0.2">
      <c r="A127" s="105"/>
      <c r="B127" s="34" t="s">
        <v>325</v>
      </c>
      <c r="C127" s="30">
        <v>902</v>
      </c>
      <c r="D127" s="31" t="s">
        <v>2</v>
      </c>
      <c r="E127" s="31" t="s">
        <v>40</v>
      </c>
      <c r="F127" s="31" t="s">
        <v>83</v>
      </c>
      <c r="G127" s="32">
        <v>1</v>
      </c>
      <c r="H127" s="31" t="s">
        <v>2</v>
      </c>
      <c r="I127" s="31"/>
      <c r="J127" s="31"/>
      <c r="K127" s="23">
        <f t="shared" si="2"/>
        <v>3162.1</v>
      </c>
    </row>
    <row r="128" spans="1:12" s="17" customFormat="1" ht="31.5" hidden="1" customHeight="1" x14ac:dyDescent="0.2">
      <c r="A128" s="105"/>
      <c r="B128" s="39" t="s">
        <v>326</v>
      </c>
      <c r="C128" s="30">
        <v>902</v>
      </c>
      <c r="D128" s="31" t="s">
        <v>2</v>
      </c>
      <c r="E128" s="31" t="s">
        <v>40</v>
      </c>
      <c r="F128" s="31" t="s">
        <v>83</v>
      </c>
      <c r="G128" s="32">
        <v>1</v>
      </c>
      <c r="H128" s="31" t="s">
        <v>2</v>
      </c>
      <c r="I128" s="31" t="s">
        <v>84</v>
      </c>
      <c r="J128" s="31"/>
      <c r="K128" s="23">
        <f t="shared" si="2"/>
        <v>3162.1</v>
      </c>
    </row>
    <row r="129" spans="1:11" s="17" customFormat="1" ht="31.5" hidden="1" customHeight="1" x14ac:dyDescent="0.2">
      <c r="A129" s="105"/>
      <c r="B129" s="38" t="s">
        <v>120</v>
      </c>
      <c r="C129" s="30">
        <v>902</v>
      </c>
      <c r="D129" s="31" t="s">
        <v>2</v>
      </c>
      <c r="E129" s="31" t="s">
        <v>40</v>
      </c>
      <c r="F129" s="31" t="s">
        <v>83</v>
      </c>
      <c r="G129" s="32">
        <v>1</v>
      </c>
      <c r="H129" s="31" t="s">
        <v>2</v>
      </c>
      <c r="I129" s="31" t="s">
        <v>84</v>
      </c>
      <c r="J129" s="31" t="s">
        <v>59</v>
      </c>
      <c r="K129" s="23">
        <v>3162.1</v>
      </c>
    </row>
    <row r="130" spans="1:11" s="17" customFormat="1" ht="31.5" hidden="1" customHeight="1" x14ac:dyDescent="0.2">
      <c r="A130" s="105"/>
      <c r="B130" s="34" t="s">
        <v>340</v>
      </c>
      <c r="C130" s="30">
        <v>902</v>
      </c>
      <c r="D130" s="31" t="s">
        <v>2</v>
      </c>
      <c r="E130" s="31" t="s">
        <v>40</v>
      </c>
      <c r="F130" s="31" t="s">
        <v>97</v>
      </c>
      <c r="G130" s="31"/>
      <c r="H130" s="31"/>
      <c r="I130" s="31"/>
      <c r="J130" s="31"/>
      <c r="K130" s="23">
        <f>K131</f>
        <v>0</v>
      </c>
    </row>
    <row r="131" spans="1:11" s="17" customFormat="1" ht="31.5" hidden="1" customHeight="1" x14ac:dyDescent="0.2">
      <c r="A131" s="105"/>
      <c r="B131" s="34" t="s">
        <v>341</v>
      </c>
      <c r="C131" s="30">
        <v>902</v>
      </c>
      <c r="D131" s="31" t="s">
        <v>2</v>
      </c>
      <c r="E131" s="31" t="s">
        <v>40</v>
      </c>
      <c r="F131" s="31" t="s">
        <v>97</v>
      </c>
      <c r="G131" s="31" t="s">
        <v>90</v>
      </c>
      <c r="H131" s="31"/>
      <c r="I131" s="31"/>
      <c r="J131" s="31"/>
      <c r="K131" s="23">
        <f>K132</f>
        <v>0</v>
      </c>
    </row>
    <row r="132" spans="1:11" s="17" customFormat="1" ht="31.5" hidden="1" customHeight="1" x14ac:dyDescent="0.2">
      <c r="A132" s="105"/>
      <c r="B132" s="29" t="s">
        <v>182</v>
      </c>
      <c r="C132" s="30">
        <v>902</v>
      </c>
      <c r="D132" s="31" t="s">
        <v>2</v>
      </c>
      <c r="E132" s="31" t="s">
        <v>40</v>
      </c>
      <c r="F132" s="31" t="s">
        <v>97</v>
      </c>
      <c r="G132" s="31" t="s">
        <v>90</v>
      </c>
      <c r="H132" s="31" t="s">
        <v>2</v>
      </c>
      <c r="I132" s="31"/>
      <c r="J132" s="31"/>
      <c r="K132" s="23">
        <f>K133</f>
        <v>0</v>
      </c>
    </row>
    <row r="133" spans="1:11" s="17" customFormat="1" ht="31.5" hidden="1" customHeight="1" x14ac:dyDescent="0.2">
      <c r="A133" s="105"/>
      <c r="B133" s="38" t="s">
        <v>620</v>
      </c>
      <c r="C133" s="30">
        <v>902</v>
      </c>
      <c r="D133" s="31" t="s">
        <v>2</v>
      </c>
      <c r="E133" s="31" t="s">
        <v>40</v>
      </c>
      <c r="F133" s="31" t="s">
        <v>97</v>
      </c>
      <c r="G133" s="31" t="s">
        <v>90</v>
      </c>
      <c r="H133" s="31" t="s">
        <v>2</v>
      </c>
      <c r="I133" s="31" t="s">
        <v>619</v>
      </c>
      <c r="J133" s="31"/>
      <c r="K133" s="23">
        <f>K134</f>
        <v>0</v>
      </c>
    </row>
    <row r="134" spans="1:11" s="17" customFormat="1" ht="18" hidden="1" customHeight="1" x14ac:dyDescent="0.2">
      <c r="A134" s="105"/>
      <c r="B134" s="29" t="s">
        <v>55</v>
      </c>
      <c r="C134" s="30">
        <v>902</v>
      </c>
      <c r="D134" s="31" t="s">
        <v>2</v>
      </c>
      <c r="E134" s="31" t="s">
        <v>40</v>
      </c>
      <c r="F134" s="31" t="s">
        <v>97</v>
      </c>
      <c r="G134" s="31" t="s">
        <v>90</v>
      </c>
      <c r="H134" s="31" t="s">
        <v>2</v>
      </c>
      <c r="I134" s="31" t="s">
        <v>619</v>
      </c>
      <c r="J134" s="31" t="s">
        <v>56</v>
      </c>
      <c r="K134" s="23"/>
    </row>
    <row r="135" spans="1:11" s="17" customFormat="1" ht="39" hidden="1" customHeight="1" x14ac:dyDescent="0.2">
      <c r="A135" s="105"/>
      <c r="B135" s="29" t="s">
        <v>327</v>
      </c>
      <c r="C135" s="30">
        <v>902</v>
      </c>
      <c r="D135" s="31" t="s">
        <v>2</v>
      </c>
      <c r="E135" s="31" t="s">
        <v>40</v>
      </c>
      <c r="F135" s="31" t="s">
        <v>127</v>
      </c>
      <c r="G135" s="31"/>
      <c r="H135" s="31"/>
      <c r="I135" s="31"/>
      <c r="J135" s="31"/>
      <c r="K135" s="23">
        <f>K136</f>
        <v>0</v>
      </c>
    </row>
    <row r="136" spans="1:11" s="17" customFormat="1" ht="42" hidden="1" customHeight="1" x14ac:dyDescent="0.2">
      <c r="A136" s="105"/>
      <c r="B136" s="29" t="s">
        <v>328</v>
      </c>
      <c r="C136" s="30">
        <v>902</v>
      </c>
      <c r="D136" s="31" t="s">
        <v>2</v>
      </c>
      <c r="E136" s="31" t="s">
        <v>40</v>
      </c>
      <c r="F136" s="31" t="s">
        <v>127</v>
      </c>
      <c r="G136" s="31" t="s">
        <v>90</v>
      </c>
      <c r="H136" s="31"/>
      <c r="I136" s="31"/>
      <c r="J136" s="31"/>
      <c r="K136" s="23">
        <f>K137+K141</f>
        <v>0</v>
      </c>
    </row>
    <row r="137" spans="1:11" s="17" customFormat="1" ht="40.5" hidden="1" customHeight="1" x14ac:dyDescent="0.2">
      <c r="A137" s="105"/>
      <c r="B137" s="29" t="s">
        <v>173</v>
      </c>
      <c r="C137" s="30">
        <v>902</v>
      </c>
      <c r="D137" s="31" t="s">
        <v>2</v>
      </c>
      <c r="E137" s="31" t="s">
        <v>40</v>
      </c>
      <c r="F137" s="31" t="s">
        <v>127</v>
      </c>
      <c r="G137" s="31" t="s">
        <v>90</v>
      </c>
      <c r="H137" s="31" t="s">
        <v>6</v>
      </c>
      <c r="I137" s="31"/>
      <c r="J137" s="31"/>
      <c r="K137" s="23">
        <f>K138</f>
        <v>0</v>
      </c>
    </row>
    <row r="138" spans="1:11" s="17" customFormat="1" ht="45" hidden="1" customHeight="1" x14ac:dyDescent="0.2">
      <c r="A138" s="105"/>
      <c r="B138" s="29" t="s">
        <v>174</v>
      </c>
      <c r="C138" s="30">
        <v>902</v>
      </c>
      <c r="D138" s="31" t="s">
        <v>2</v>
      </c>
      <c r="E138" s="31" t="s">
        <v>40</v>
      </c>
      <c r="F138" s="31" t="s">
        <v>127</v>
      </c>
      <c r="G138" s="31" t="s">
        <v>90</v>
      </c>
      <c r="H138" s="31" t="s">
        <v>6</v>
      </c>
      <c r="I138" s="31" t="s">
        <v>172</v>
      </c>
      <c r="J138" s="31"/>
      <c r="K138" s="23">
        <f>K139+K140</f>
        <v>0</v>
      </c>
    </row>
    <row r="139" spans="1:11" s="17" customFormat="1" ht="52.5" hidden="1" customHeight="1" x14ac:dyDescent="0.2">
      <c r="A139" s="105"/>
      <c r="B139" s="29" t="s">
        <v>121</v>
      </c>
      <c r="C139" s="30">
        <v>902</v>
      </c>
      <c r="D139" s="31" t="s">
        <v>2</v>
      </c>
      <c r="E139" s="31" t="s">
        <v>40</v>
      </c>
      <c r="F139" s="31" t="s">
        <v>127</v>
      </c>
      <c r="G139" s="31" t="s">
        <v>90</v>
      </c>
      <c r="H139" s="31" t="s">
        <v>6</v>
      </c>
      <c r="I139" s="31" t="s">
        <v>172</v>
      </c>
      <c r="J139" s="31" t="s">
        <v>48</v>
      </c>
      <c r="K139" s="23"/>
    </row>
    <row r="140" spans="1:11" s="17" customFormat="1" ht="42.6" hidden="1" customHeight="1" x14ac:dyDescent="0.2">
      <c r="A140" s="105"/>
      <c r="B140" s="29" t="s">
        <v>122</v>
      </c>
      <c r="C140" s="30">
        <v>902</v>
      </c>
      <c r="D140" s="31" t="s">
        <v>2</v>
      </c>
      <c r="E140" s="31" t="s">
        <v>40</v>
      </c>
      <c r="F140" s="31" t="s">
        <v>127</v>
      </c>
      <c r="G140" s="31" t="s">
        <v>90</v>
      </c>
      <c r="H140" s="31" t="s">
        <v>6</v>
      </c>
      <c r="I140" s="31" t="s">
        <v>172</v>
      </c>
      <c r="J140" s="31" t="s">
        <v>49</v>
      </c>
      <c r="K140" s="23"/>
    </row>
    <row r="141" spans="1:11" s="17" customFormat="1" ht="58.15" hidden="1" customHeight="1" x14ac:dyDescent="0.2">
      <c r="A141" s="105"/>
      <c r="B141" s="29" t="s">
        <v>329</v>
      </c>
      <c r="C141" s="30">
        <v>902</v>
      </c>
      <c r="D141" s="31" t="s">
        <v>2</v>
      </c>
      <c r="E141" s="31" t="s">
        <v>40</v>
      </c>
      <c r="F141" s="31" t="s">
        <v>127</v>
      </c>
      <c r="G141" s="31" t="s">
        <v>90</v>
      </c>
      <c r="H141" s="31" t="s">
        <v>7</v>
      </c>
      <c r="I141" s="31"/>
      <c r="J141" s="31"/>
      <c r="K141" s="23">
        <f>K142</f>
        <v>0</v>
      </c>
    </row>
    <row r="142" spans="1:11" s="17" customFormat="1" ht="24" hidden="1" customHeight="1" x14ac:dyDescent="0.2">
      <c r="A142" s="105"/>
      <c r="B142" s="36" t="s">
        <v>233</v>
      </c>
      <c r="C142" s="30">
        <v>902</v>
      </c>
      <c r="D142" s="31" t="s">
        <v>2</v>
      </c>
      <c r="E142" s="31" t="s">
        <v>40</v>
      </c>
      <c r="F142" s="31" t="s">
        <v>127</v>
      </c>
      <c r="G142" s="31" t="s">
        <v>90</v>
      </c>
      <c r="H142" s="31" t="s">
        <v>7</v>
      </c>
      <c r="I142" s="31" t="s">
        <v>232</v>
      </c>
      <c r="J142" s="31"/>
      <c r="K142" s="23">
        <f>K143</f>
        <v>0</v>
      </c>
    </row>
    <row r="143" spans="1:11" s="17" customFormat="1" ht="39.6" hidden="1" customHeight="1" x14ac:dyDescent="0.2">
      <c r="A143" s="105"/>
      <c r="B143" s="29" t="s">
        <v>122</v>
      </c>
      <c r="C143" s="30">
        <v>902</v>
      </c>
      <c r="D143" s="31" t="s">
        <v>2</v>
      </c>
      <c r="E143" s="31" t="s">
        <v>40</v>
      </c>
      <c r="F143" s="31" t="s">
        <v>127</v>
      </c>
      <c r="G143" s="31" t="s">
        <v>90</v>
      </c>
      <c r="H143" s="31" t="s">
        <v>7</v>
      </c>
      <c r="I143" s="31" t="s">
        <v>232</v>
      </c>
      <c r="J143" s="31" t="s">
        <v>49</v>
      </c>
      <c r="K143" s="23"/>
    </row>
    <row r="144" spans="1:11" s="17" customFormat="1" ht="18" hidden="1" customHeight="1" x14ac:dyDescent="0.2">
      <c r="A144" s="105"/>
      <c r="B144" s="29" t="s">
        <v>67</v>
      </c>
      <c r="C144" s="30">
        <v>902</v>
      </c>
      <c r="D144" s="31" t="s">
        <v>2</v>
      </c>
      <c r="E144" s="31" t="s">
        <v>40</v>
      </c>
      <c r="F144" s="31" t="s">
        <v>81</v>
      </c>
      <c r="G144" s="32"/>
      <c r="H144" s="31"/>
      <c r="I144" s="31"/>
      <c r="J144" s="31"/>
      <c r="K144" s="23">
        <f>SUM(K145+K150)</f>
        <v>5365.2000000000007</v>
      </c>
    </row>
    <row r="145" spans="1:11" s="17" customFormat="1" ht="31.5" hidden="1" customHeight="1" x14ac:dyDescent="0.2">
      <c r="A145" s="105"/>
      <c r="B145" s="29" t="s">
        <v>311</v>
      </c>
      <c r="C145" s="30">
        <v>902</v>
      </c>
      <c r="D145" s="31" t="s">
        <v>2</v>
      </c>
      <c r="E145" s="31" t="s">
        <v>40</v>
      </c>
      <c r="F145" s="31" t="s">
        <v>81</v>
      </c>
      <c r="G145" s="32">
        <v>1</v>
      </c>
      <c r="H145" s="31"/>
      <c r="I145" s="31"/>
      <c r="J145" s="31"/>
      <c r="K145" s="23">
        <f t="shared" ref="K145" si="3">SUM(K146)</f>
        <v>5365.2000000000007</v>
      </c>
    </row>
    <row r="146" spans="1:11" s="17" customFormat="1" ht="18" hidden="1" customHeight="1" x14ac:dyDescent="0.2">
      <c r="A146" s="105"/>
      <c r="B146" s="29" t="s">
        <v>47</v>
      </c>
      <c r="C146" s="30">
        <v>902</v>
      </c>
      <c r="D146" s="31" t="s">
        <v>2</v>
      </c>
      <c r="E146" s="31" t="s">
        <v>40</v>
      </c>
      <c r="F146" s="31" t="s">
        <v>81</v>
      </c>
      <c r="G146" s="32">
        <v>1</v>
      </c>
      <c r="H146" s="31" t="s">
        <v>77</v>
      </c>
      <c r="I146" s="31" t="s">
        <v>78</v>
      </c>
      <c r="J146" s="31"/>
      <c r="K146" s="23">
        <f>SUM(K147:K149)</f>
        <v>5365.2000000000007</v>
      </c>
    </row>
    <row r="147" spans="1:11" s="17" customFormat="1" ht="51" hidden="1" customHeight="1" x14ac:dyDescent="0.2">
      <c r="A147" s="105"/>
      <c r="B147" s="29" t="s">
        <v>121</v>
      </c>
      <c r="C147" s="30">
        <v>902</v>
      </c>
      <c r="D147" s="31" t="s">
        <v>2</v>
      </c>
      <c r="E147" s="31" t="s">
        <v>40</v>
      </c>
      <c r="F147" s="31" t="s">
        <v>81</v>
      </c>
      <c r="G147" s="32">
        <v>1</v>
      </c>
      <c r="H147" s="31" t="s">
        <v>77</v>
      </c>
      <c r="I147" s="31" t="s">
        <v>78</v>
      </c>
      <c r="J147" s="31" t="s">
        <v>48</v>
      </c>
      <c r="K147" s="23">
        <v>5319.6</v>
      </c>
    </row>
    <row r="148" spans="1:11" s="17" customFormat="1" ht="31.5" hidden="1" customHeight="1" x14ac:dyDescent="0.2">
      <c r="A148" s="105"/>
      <c r="B148" s="29" t="s">
        <v>122</v>
      </c>
      <c r="C148" s="30">
        <v>902</v>
      </c>
      <c r="D148" s="31" t="s">
        <v>2</v>
      </c>
      <c r="E148" s="31" t="s">
        <v>40</v>
      </c>
      <c r="F148" s="31" t="s">
        <v>81</v>
      </c>
      <c r="G148" s="32">
        <v>1</v>
      </c>
      <c r="H148" s="31" t="s">
        <v>77</v>
      </c>
      <c r="I148" s="31" t="s">
        <v>78</v>
      </c>
      <c r="J148" s="31" t="s">
        <v>49</v>
      </c>
      <c r="K148" s="23">
        <v>45.6</v>
      </c>
    </row>
    <row r="149" spans="1:11" s="17" customFormat="1" ht="18" hidden="1" customHeight="1" x14ac:dyDescent="0.2">
      <c r="A149" s="105"/>
      <c r="B149" s="29" t="s">
        <v>50</v>
      </c>
      <c r="C149" s="30">
        <v>902</v>
      </c>
      <c r="D149" s="31" t="s">
        <v>2</v>
      </c>
      <c r="E149" s="31" t="s">
        <v>40</v>
      </c>
      <c r="F149" s="31" t="s">
        <v>81</v>
      </c>
      <c r="G149" s="32">
        <v>1</v>
      </c>
      <c r="H149" s="31" t="s">
        <v>77</v>
      </c>
      <c r="I149" s="31" t="s">
        <v>78</v>
      </c>
      <c r="J149" s="31" t="s">
        <v>51</v>
      </c>
      <c r="K149" s="23"/>
    </row>
    <row r="150" spans="1:11" s="17" customFormat="1" ht="18" hidden="1" customHeight="1" x14ac:dyDescent="0.2">
      <c r="A150" s="105"/>
      <c r="B150" s="29" t="s">
        <v>207</v>
      </c>
      <c r="C150" s="30">
        <v>902</v>
      </c>
      <c r="D150" s="31" t="s">
        <v>2</v>
      </c>
      <c r="E150" s="31" t="s">
        <v>40</v>
      </c>
      <c r="F150" s="31" t="s">
        <v>81</v>
      </c>
      <c r="G150" s="31" t="s">
        <v>95</v>
      </c>
      <c r="H150" s="31"/>
      <c r="I150" s="31"/>
      <c r="J150" s="31"/>
      <c r="K150" s="23">
        <f>K151</f>
        <v>0</v>
      </c>
    </row>
    <row r="151" spans="1:11" s="17" customFormat="1" ht="18" hidden="1" customHeight="1" x14ac:dyDescent="0.2">
      <c r="A151" s="105"/>
      <c r="B151" s="29" t="s">
        <v>207</v>
      </c>
      <c r="C151" s="30">
        <v>902</v>
      </c>
      <c r="D151" s="31" t="s">
        <v>2</v>
      </c>
      <c r="E151" s="31" t="s">
        <v>40</v>
      </c>
      <c r="F151" s="31" t="s">
        <v>81</v>
      </c>
      <c r="G151" s="31" t="s">
        <v>95</v>
      </c>
      <c r="H151" s="31" t="s">
        <v>77</v>
      </c>
      <c r="I151" s="31" t="s">
        <v>206</v>
      </c>
      <c r="J151" s="31"/>
      <c r="K151" s="23">
        <f>K153+K152</f>
        <v>0</v>
      </c>
    </row>
    <row r="152" spans="1:11" s="17" customFormat="1" ht="31.5" hidden="1" customHeight="1" x14ac:dyDescent="0.2">
      <c r="A152" s="105"/>
      <c r="B152" s="29" t="s">
        <v>122</v>
      </c>
      <c r="C152" s="30">
        <v>902</v>
      </c>
      <c r="D152" s="31" t="s">
        <v>2</v>
      </c>
      <c r="E152" s="31" t="s">
        <v>40</v>
      </c>
      <c r="F152" s="31" t="s">
        <v>81</v>
      </c>
      <c r="G152" s="31" t="s">
        <v>95</v>
      </c>
      <c r="H152" s="31" t="s">
        <v>77</v>
      </c>
      <c r="I152" s="31" t="s">
        <v>206</v>
      </c>
      <c r="J152" s="31" t="s">
        <v>49</v>
      </c>
      <c r="K152" s="23"/>
    </row>
    <row r="153" spans="1:11" s="17" customFormat="1" ht="18" hidden="1" customHeight="1" x14ac:dyDescent="0.2">
      <c r="A153" s="105"/>
      <c r="B153" s="29" t="s">
        <v>50</v>
      </c>
      <c r="C153" s="30">
        <v>902</v>
      </c>
      <c r="D153" s="31" t="s">
        <v>2</v>
      </c>
      <c r="E153" s="31" t="s">
        <v>40</v>
      </c>
      <c r="F153" s="31" t="s">
        <v>81</v>
      </c>
      <c r="G153" s="31" t="s">
        <v>95</v>
      </c>
      <c r="H153" s="31" t="s">
        <v>77</v>
      </c>
      <c r="I153" s="31" t="s">
        <v>206</v>
      </c>
      <c r="J153" s="31" t="s">
        <v>51</v>
      </c>
      <c r="K153" s="23"/>
    </row>
    <row r="154" spans="1:11" s="17" customFormat="1" ht="18" hidden="1" customHeight="1" x14ac:dyDescent="0.2">
      <c r="A154" s="105"/>
      <c r="B154" s="29" t="s">
        <v>11</v>
      </c>
      <c r="C154" s="30">
        <v>902</v>
      </c>
      <c r="D154" s="31" t="s">
        <v>4</v>
      </c>
      <c r="E154" s="31"/>
      <c r="F154" s="31"/>
      <c r="G154" s="32"/>
      <c r="H154" s="31"/>
      <c r="I154" s="31"/>
      <c r="J154" s="31"/>
      <c r="K154" s="23">
        <f>SUM(K155+K162)</f>
        <v>11438.499999999998</v>
      </c>
    </row>
    <row r="155" spans="1:11" s="17" customFormat="1" ht="18" hidden="1" customHeight="1" x14ac:dyDescent="0.2">
      <c r="A155" s="105"/>
      <c r="B155" s="29" t="s">
        <v>396</v>
      </c>
      <c r="C155" s="30">
        <v>902</v>
      </c>
      <c r="D155" s="31" t="s">
        <v>4</v>
      </c>
      <c r="E155" s="31" t="s">
        <v>5</v>
      </c>
      <c r="F155" s="31"/>
      <c r="G155" s="32"/>
      <c r="H155" s="31"/>
      <c r="I155" s="31"/>
      <c r="J155" s="31"/>
      <c r="K155" s="23">
        <f>SUM(K156)</f>
        <v>11389.699999999999</v>
      </c>
    </row>
    <row r="156" spans="1:11" s="17" customFormat="1" ht="25.15" hidden="1" customHeight="1" x14ac:dyDescent="0.2">
      <c r="A156" s="105"/>
      <c r="B156" s="29" t="s">
        <v>67</v>
      </c>
      <c r="C156" s="30">
        <v>902</v>
      </c>
      <c r="D156" s="31" t="s">
        <v>4</v>
      </c>
      <c r="E156" s="31" t="s">
        <v>5</v>
      </c>
      <c r="F156" s="31" t="s">
        <v>81</v>
      </c>
      <c r="G156" s="32"/>
      <c r="H156" s="31"/>
      <c r="I156" s="31"/>
      <c r="J156" s="31"/>
      <c r="K156" s="23">
        <f>K157</f>
        <v>11389.699999999999</v>
      </c>
    </row>
    <row r="157" spans="1:11" s="17" customFormat="1" ht="25.15" hidden="1" customHeight="1" x14ac:dyDescent="0.2">
      <c r="A157" s="105"/>
      <c r="B157" s="29" t="s">
        <v>52</v>
      </c>
      <c r="C157" s="30">
        <v>902</v>
      </c>
      <c r="D157" s="31" t="s">
        <v>4</v>
      </c>
      <c r="E157" s="31" t="s">
        <v>5</v>
      </c>
      <c r="F157" s="31" t="s">
        <v>81</v>
      </c>
      <c r="G157" s="32">
        <v>2</v>
      </c>
      <c r="H157" s="31"/>
      <c r="I157" s="31"/>
      <c r="J157" s="31"/>
      <c r="K157" s="23">
        <f>K160+K158</f>
        <v>11389.699999999999</v>
      </c>
    </row>
    <row r="158" spans="1:11" s="17" customFormat="1" ht="48" hidden="1" customHeight="1" x14ac:dyDescent="0.2">
      <c r="A158" s="105"/>
      <c r="B158" s="34" t="s">
        <v>564</v>
      </c>
      <c r="C158" s="30">
        <v>902</v>
      </c>
      <c r="D158" s="31" t="s">
        <v>4</v>
      </c>
      <c r="E158" s="31" t="s">
        <v>5</v>
      </c>
      <c r="F158" s="31" t="s">
        <v>81</v>
      </c>
      <c r="G158" s="31" t="s">
        <v>116</v>
      </c>
      <c r="H158" s="31" t="s">
        <v>77</v>
      </c>
      <c r="I158" s="31" t="s">
        <v>563</v>
      </c>
      <c r="J158" s="31"/>
      <c r="K158" s="23">
        <f>K159</f>
        <v>1611.9</v>
      </c>
    </row>
    <row r="159" spans="1:11" s="17" customFormat="1" ht="52.15" hidden="1" customHeight="1" x14ac:dyDescent="0.2">
      <c r="A159" s="105"/>
      <c r="B159" s="29" t="s">
        <v>121</v>
      </c>
      <c r="C159" s="30">
        <v>902</v>
      </c>
      <c r="D159" s="31" t="s">
        <v>4</v>
      </c>
      <c r="E159" s="31" t="s">
        <v>5</v>
      </c>
      <c r="F159" s="31" t="s">
        <v>81</v>
      </c>
      <c r="G159" s="31" t="s">
        <v>116</v>
      </c>
      <c r="H159" s="31" t="s">
        <v>77</v>
      </c>
      <c r="I159" s="31" t="s">
        <v>563</v>
      </c>
      <c r="J159" s="31" t="s">
        <v>48</v>
      </c>
      <c r="K159" s="23">
        <v>1611.9</v>
      </c>
    </row>
    <row r="160" spans="1:11" s="17" customFormat="1" ht="34.9" hidden="1" customHeight="1" x14ac:dyDescent="0.2">
      <c r="A160" s="105"/>
      <c r="B160" s="29" t="s">
        <v>397</v>
      </c>
      <c r="C160" s="30">
        <v>902</v>
      </c>
      <c r="D160" s="31" t="s">
        <v>4</v>
      </c>
      <c r="E160" s="31" t="s">
        <v>5</v>
      </c>
      <c r="F160" s="31" t="s">
        <v>81</v>
      </c>
      <c r="G160" s="31" t="s">
        <v>116</v>
      </c>
      <c r="H160" s="31" t="s">
        <v>77</v>
      </c>
      <c r="I160" s="31" t="s">
        <v>395</v>
      </c>
      <c r="J160" s="31"/>
      <c r="K160" s="23">
        <f>K161</f>
        <v>9777.7999999999993</v>
      </c>
    </row>
    <row r="161" spans="1:11" s="17" customFormat="1" ht="54.6" hidden="1" customHeight="1" x14ac:dyDescent="0.2">
      <c r="A161" s="105"/>
      <c r="B161" s="29" t="s">
        <v>121</v>
      </c>
      <c r="C161" s="30">
        <v>902</v>
      </c>
      <c r="D161" s="31" t="s">
        <v>4</v>
      </c>
      <c r="E161" s="31" t="s">
        <v>5</v>
      </c>
      <c r="F161" s="31" t="s">
        <v>81</v>
      </c>
      <c r="G161" s="31" t="s">
        <v>116</v>
      </c>
      <c r="H161" s="31" t="s">
        <v>77</v>
      </c>
      <c r="I161" s="31" t="s">
        <v>395</v>
      </c>
      <c r="J161" s="31" t="s">
        <v>48</v>
      </c>
      <c r="K161" s="23">
        <v>9777.7999999999993</v>
      </c>
    </row>
    <row r="162" spans="1:11" s="17" customFormat="1" ht="18" hidden="1" customHeight="1" x14ac:dyDescent="0.2">
      <c r="A162" s="105"/>
      <c r="B162" s="29" t="s">
        <v>12</v>
      </c>
      <c r="C162" s="30">
        <v>902</v>
      </c>
      <c r="D162" s="31" t="s">
        <v>4</v>
      </c>
      <c r="E162" s="31" t="s">
        <v>6</v>
      </c>
      <c r="F162" s="31"/>
      <c r="G162" s="32"/>
      <c r="H162" s="31"/>
      <c r="I162" s="31"/>
      <c r="J162" s="31"/>
      <c r="K162" s="23">
        <f t="shared" ref="K162:K165" si="4">SUM(K163)</f>
        <v>48.8</v>
      </c>
    </row>
    <row r="163" spans="1:11" s="17" customFormat="1" ht="31.5" hidden="1" customHeight="1" x14ac:dyDescent="0.2">
      <c r="A163" s="105"/>
      <c r="B163" s="29" t="s">
        <v>330</v>
      </c>
      <c r="C163" s="30">
        <v>902</v>
      </c>
      <c r="D163" s="31" t="s">
        <v>4</v>
      </c>
      <c r="E163" s="31" t="s">
        <v>6</v>
      </c>
      <c r="F163" s="31" t="s">
        <v>86</v>
      </c>
      <c r="G163" s="32"/>
      <c r="H163" s="31"/>
      <c r="I163" s="31"/>
      <c r="J163" s="31"/>
      <c r="K163" s="23">
        <f t="shared" si="4"/>
        <v>48.8</v>
      </c>
    </row>
    <row r="164" spans="1:11" s="17" customFormat="1" ht="18" hidden="1" customHeight="1" x14ac:dyDescent="0.2">
      <c r="A164" s="105"/>
      <c r="B164" s="29" t="s">
        <v>76</v>
      </c>
      <c r="C164" s="30">
        <v>902</v>
      </c>
      <c r="D164" s="31" t="s">
        <v>4</v>
      </c>
      <c r="E164" s="31" t="s">
        <v>6</v>
      </c>
      <c r="F164" s="31" t="s">
        <v>86</v>
      </c>
      <c r="G164" s="32">
        <v>1</v>
      </c>
      <c r="H164" s="31"/>
      <c r="I164" s="31"/>
      <c r="J164" s="31"/>
      <c r="K164" s="23">
        <f t="shared" si="4"/>
        <v>48.8</v>
      </c>
    </row>
    <row r="165" spans="1:11" s="17" customFormat="1" ht="18" hidden="1" customHeight="1" x14ac:dyDescent="0.2">
      <c r="A165" s="105"/>
      <c r="B165" s="29" t="s">
        <v>13</v>
      </c>
      <c r="C165" s="30">
        <v>902</v>
      </c>
      <c r="D165" s="31" t="s">
        <v>4</v>
      </c>
      <c r="E165" s="31" t="s">
        <v>6</v>
      </c>
      <c r="F165" s="31" t="s">
        <v>86</v>
      </c>
      <c r="G165" s="32">
        <v>1</v>
      </c>
      <c r="H165" s="31" t="s">
        <v>77</v>
      </c>
      <c r="I165" s="31" t="s">
        <v>87</v>
      </c>
      <c r="J165" s="31"/>
      <c r="K165" s="23">
        <f t="shared" si="4"/>
        <v>48.8</v>
      </c>
    </row>
    <row r="166" spans="1:11" s="17" customFormat="1" ht="31.5" hidden="1" customHeight="1" x14ac:dyDescent="0.2">
      <c r="A166" s="105"/>
      <c r="B166" s="29" t="s">
        <v>122</v>
      </c>
      <c r="C166" s="30">
        <v>902</v>
      </c>
      <c r="D166" s="31" t="s">
        <v>4</v>
      </c>
      <c r="E166" s="31" t="s">
        <v>6</v>
      </c>
      <c r="F166" s="31" t="s">
        <v>86</v>
      </c>
      <c r="G166" s="32">
        <v>1</v>
      </c>
      <c r="H166" s="31" t="s">
        <v>77</v>
      </c>
      <c r="I166" s="31" t="s">
        <v>87</v>
      </c>
      <c r="J166" s="31" t="s">
        <v>49</v>
      </c>
      <c r="K166" s="23">
        <v>48.8</v>
      </c>
    </row>
    <row r="167" spans="1:11" s="17" customFormat="1" ht="27" hidden="1" customHeight="1" x14ac:dyDescent="0.2">
      <c r="A167" s="105"/>
      <c r="B167" s="29" t="s">
        <v>14</v>
      </c>
      <c r="C167" s="30">
        <v>902</v>
      </c>
      <c r="D167" s="31" t="s">
        <v>5</v>
      </c>
      <c r="E167" s="31"/>
      <c r="F167" s="31"/>
      <c r="G167" s="32"/>
      <c r="H167" s="31"/>
      <c r="I167" s="31"/>
      <c r="J167" s="31"/>
      <c r="K167" s="23">
        <f>K168</f>
        <v>2170</v>
      </c>
    </row>
    <row r="168" spans="1:11" s="17" customFormat="1" ht="31.5" hidden="1" customHeight="1" x14ac:dyDescent="0.2">
      <c r="A168" s="105"/>
      <c r="B168" s="29" t="s">
        <v>129</v>
      </c>
      <c r="C168" s="30">
        <v>902</v>
      </c>
      <c r="D168" s="31" t="s">
        <v>5</v>
      </c>
      <c r="E168" s="31" t="s">
        <v>10</v>
      </c>
      <c r="F168" s="31"/>
      <c r="G168" s="32"/>
      <c r="H168" s="31"/>
      <c r="I168" s="31"/>
      <c r="J168" s="31"/>
      <c r="K168" s="23">
        <f>K169</f>
        <v>2170</v>
      </c>
    </row>
    <row r="169" spans="1:11" s="17" customFormat="1" ht="18" hidden="1" customHeight="1" x14ac:dyDescent="0.2">
      <c r="A169" s="105"/>
      <c r="B169" s="34" t="s">
        <v>331</v>
      </c>
      <c r="C169" s="30">
        <v>902</v>
      </c>
      <c r="D169" s="31" t="s">
        <v>5</v>
      </c>
      <c r="E169" s="31" t="s">
        <v>10</v>
      </c>
      <c r="F169" s="31" t="s">
        <v>83</v>
      </c>
      <c r="G169" s="31"/>
      <c r="H169" s="31"/>
      <c r="I169" s="31"/>
      <c r="J169" s="31"/>
      <c r="K169" s="23">
        <f t="shared" ref="K169:K171" si="5">K170</f>
        <v>2170</v>
      </c>
    </row>
    <row r="170" spans="1:11" s="17" customFormat="1" ht="47.25" hidden="1" customHeight="1" x14ac:dyDescent="0.2">
      <c r="A170" s="105"/>
      <c r="B170" s="34" t="s">
        <v>332</v>
      </c>
      <c r="C170" s="30">
        <v>902</v>
      </c>
      <c r="D170" s="31" t="s">
        <v>5</v>
      </c>
      <c r="E170" s="31" t="s">
        <v>10</v>
      </c>
      <c r="F170" s="31" t="s">
        <v>133</v>
      </c>
      <c r="G170" s="31" t="s">
        <v>116</v>
      </c>
      <c r="H170" s="31"/>
      <c r="I170" s="31"/>
      <c r="J170" s="33"/>
      <c r="K170" s="23">
        <f t="shared" si="5"/>
        <v>2170</v>
      </c>
    </row>
    <row r="171" spans="1:11" s="17" customFormat="1" ht="35.450000000000003" hidden="1" customHeight="1" x14ac:dyDescent="0.2">
      <c r="A171" s="105"/>
      <c r="B171" s="34" t="s">
        <v>130</v>
      </c>
      <c r="C171" s="30">
        <v>902</v>
      </c>
      <c r="D171" s="31" t="s">
        <v>5</v>
      </c>
      <c r="E171" s="31" t="s">
        <v>10</v>
      </c>
      <c r="F171" s="31" t="s">
        <v>83</v>
      </c>
      <c r="G171" s="31" t="s">
        <v>116</v>
      </c>
      <c r="H171" s="31" t="s">
        <v>2</v>
      </c>
      <c r="I171" s="31"/>
      <c r="J171" s="33"/>
      <c r="K171" s="23">
        <f t="shared" si="5"/>
        <v>2170</v>
      </c>
    </row>
    <row r="172" spans="1:11" s="17" customFormat="1" ht="31.5" hidden="1" customHeight="1" x14ac:dyDescent="0.2">
      <c r="A172" s="105"/>
      <c r="B172" s="34" t="s">
        <v>131</v>
      </c>
      <c r="C172" s="30">
        <v>902</v>
      </c>
      <c r="D172" s="31" t="s">
        <v>5</v>
      </c>
      <c r="E172" s="31" t="s">
        <v>10</v>
      </c>
      <c r="F172" s="31" t="s">
        <v>83</v>
      </c>
      <c r="G172" s="31" t="s">
        <v>116</v>
      </c>
      <c r="H172" s="31" t="s">
        <v>2</v>
      </c>
      <c r="I172" s="31" t="s">
        <v>134</v>
      </c>
      <c r="J172" s="33"/>
      <c r="K172" s="23">
        <f>K175+K174+K173</f>
        <v>2170</v>
      </c>
    </row>
    <row r="173" spans="1:11" s="17" customFormat="1" ht="63" hidden="1" customHeight="1" x14ac:dyDescent="0.2">
      <c r="A173" s="105"/>
      <c r="B173" s="34" t="s">
        <v>121</v>
      </c>
      <c r="C173" s="30">
        <v>902</v>
      </c>
      <c r="D173" s="31" t="s">
        <v>5</v>
      </c>
      <c r="E173" s="31" t="s">
        <v>10</v>
      </c>
      <c r="F173" s="31" t="s">
        <v>83</v>
      </c>
      <c r="G173" s="31" t="s">
        <v>116</v>
      </c>
      <c r="H173" s="31" t="s">
        <v>2</v>
      </c>
      <c r="I173" s="31" t="s">
        <v>134</v>
      </c>
      <c r="J173" s="33" t="s">
        <v>48</v>
      </c>
      <c r="K173" s="23">
        <v>1500</v>
      </c>
    </row>
    <row r="174" spans="1:11" s="17" customFormat="1" ht="31.5" hidden="1" customHeight="1" x14ac:dyDescent="0.2">
      <c r="A174" s="105"/>
      <c r="B174" s="29" t="s">
        <v>122</v>
      </c>
      <c r="C174" s="30">
        <v>902</v>
      </c>
      <c r="D174" s="31" t="s">
        <v>5</v>
      </c>
      <c r="E174" s="31" t="s">
        <v>10</v>
      </c>
      <c r="F174" s="31" t="s">
        <v>83</v>
      </c>
      <c r="G174" s="31" t="s">
        <v>116</v>
      </c>
      <c r="H174" s="31" t="s">
        <v>2</v>
      </c>
      <c r="I174" s="31" t="s">
        <v>134</v>
      </c>
      <c r="J174" s="33" t="s">
        <v>49</v>
      </c>
      <c r="K174" s="23">
        <f>50+300+110+210</f>
        <v>670</v>
      </c>
    </row>
    <row r="175" spans="1:11" s="17" customFormat="1" ht="18" hidden="1" customHeight="1" x14ac:dyDescent="0.2">
      <c r="A175" s="105"/>
      <c r="B175" s="29" t="s">
        <v>55</v>
      </c>
      <c r="C175" s="30">
        <v>902</v>
      </c>
      <c r="D175" s="31" t="s">
        <v>5</v>
      </c>
      <c r="E175" s="31" t="s">
        <v>10</v>
      </c>
      <c r="F175" s="31" t="s">
        <v>83</v>
      </c>
      <c r="G175" s="31" t="s">
        <v>116</v>
      </c>
      <c r="H175" s="31" t="s">
        <v>2</v>
      </c>
      <c r="I175" s="31" t="s">
        <v>134</v>
      </c>
      <c r="J175" s="33" t="s">
        <v>56</v>
      </c>
      <c r="K175" s="23"/>
    </row>
    <row r="176" spans="1:11" s="17" customFormat="1" ht="18" hidden="1" customHeight="1" x14ac:dyDescent="0.2">
      <c r="A176" s="105"/>
      <c r="B176" s="29" t="s">
        <v>15</v>
      </c>
      <c r="C176" s="30">
        <v>902</v>
      </c>
      <c r="D176" s="31" t="s">
        <v>6</v>
      </c>
      <c r="E176" s="31"/>
      <c r="F176" s="31"/>
      <c r="G176" s="32"/>
      <c r="H176" s="31"/>
      <c r="I176" s="31"/>
      <c r="J176" s="31"/>
      <c r="K176" s="23">
        <f>SUM(K177+K192+K218+K204+K213)</f>
        <v>31629.800000000003</v>
      </c>
    </row>
    <row r="177" spans="1:11" s="17" customFormat="1" ht="18" hidden="1" customHeight="1" x14ac:dyDescent="0.2">
      <c r="A177" s="105"/>
      <c r="B177" s="29" t="s">
        <v>16</v>
      </c>
      <c r="C177" s="30">
        <v>902</v>
      </c>
      <c r="D177" s="31" t="s">
        <v>6</v>
      </c>
      <c r="E177" s="31" t="s">
        <v>7</v>
      </c>
      <c r="F177" s="31"/>
      <c r="G177" s="32"/>
      <c r="H177" s="31"/>
      <c r="I177" s="31"/>
      <c r="J177" s="31"/>
      <c r="K177" s="23">
        <f>SUM(K178+K185)</f>
        <v>9755</v>
      </c>
    </row>
    <row r="178" spans="1:11" s="17" customFormat="1" ht="18" hidden="1" customHeight="1" x14ac:dyDescent="0.2">
      <c r="A178" s="105"/>
      <c r="B178" s="34" t="s">
        <v>654</v>
      </c>
      <c r="C178" s="30">
        <v>902</v>
      </c>
      <c r="D178" s="31" t="s">
        <v>6</v>
      </c>
      <c r="E178" s="31" t="s">
        <v>7</v>
      </c>
      <c r="F178" s="31" t="s">
        <v>24</v>
      </c>
      <c r="G178" s="32"/>
      <c r="H178" s="31"/>
      <c r="I178" s="31"/>
      <c r="J178" s="31"/>
      <c r="K178" s="23">
        <f>SUM(K179)</f>
        <v>2995</v>
      </c>
    </row>
    <row r="179" spans="1:11" s="17" customFormat="1" ht="18" hidden="1" customHeight="1" x14ac:dyDescent="0.2">
      <c r="A179" s="105"/>
      <c r="B179" s="34" t="s">
        <v>655</v>
      </c>
      <c r="C179" s="30">
        <v>902</v>
      </c>
      <c r="D179" s="31" t="s">
        <v>6</v>
      </c>
      <c r="E179" s="31" t="s">
        <v>7</v>
      </c>
      <c r="F179" s="31" t="s">
        <v>24</v>
      </c>
      <c r="G179" s="32">
        <v>1</v>
      </c>
      <c r="H179" s="31"/>
      <c r="I179" s="31"/>
      <c r="J179" s="31"/>
      <c r="K179" s="23">
        <f>SUM(K180)</f>
        <v>2995</v>
      </c>
    </row>
    <row r="180" spans="1:11" s="17" customFormat="1" ht="31.5" hidden="1" customHeight="1" x14ac:dyDescent="0.2">
      <c r="A180" s="105"/>
      <c r="B180" s="34" t="s">
        <v>310</v>
      </c>
      <c r="C180" s="30">
        <v>902</v>
      </c>
      <c r="D180" s="31" t="s">
        <v>6</v>
      </c>
      <c r="E180" s="31" t="s">
        <v>7</v>
      </c>
      <c r="F180" s="31" t="s">
        <v>24</v>
      </c>
      <c r="G180" s="31" t="s">
        <v>90</v>
      </c>
      <c r="H180" s="31" t="s">
        <v>2</v>
      </c>
      <c r="I180" s="31"/>
      <c r="J180" s="33"/>
      <c r="K180" s="23">
        <f>K181+K183</f>
        <v>2995</v>
      </c>
    </row>
    <row r="181" spans="1:11" s="17" customFormat="1" ht="31.5" hidden="1" customHeight="1" x14ac:dyDescent="0.2">
      <c r="A181" s="105"/>
      <c r="B181" s="34" t="s">
        <v>333</v>
      </c>
      <c r="C181" s="30">
        <v>902</v>
      </c>
      <c r="D181" s="31" t="s">
        <v>6</v>
      </c>
      <c r="E181" s="31" t="s">
        <v>7</v>
      </c>
      <c r="F181" s="31" t="s">
        <v>24</v>
      </c>
      <c r="G181" s="31" t="s">
        <v>90</v>
      </c>
      <c r="H181" s="31" t="s">
        <v>2</v>
      </c>
      <c r="I181" s="31" t="s">
        <v>210</v>
      </c>
      <c r="J181" s="33"/>
      <c r="K181" s="23">
        <f>K182</f>
        <v>269.10000000000002</v>
      </c>
    </row>
    <row r="182" spans="1:11" s="17" customFormat="1" ht="18" hidden="1" customHeight="1" x14ac:dyDescent="0.2">
      <c r="A182" s="105"/>
      <c r="B182" s="29" t="s">
        <v>50</v>
      </c>
      <c r="C182" s="30">
        <v>902</v>
      </c>
      <c r="D182" s="31" t="s">
        <v>6</v>
      </c>
      <c r="E182" s="31" t="s">
        <v>7</v>
      </c>
      <c r="F182" s="31" t="s">
        <v>24</v>
      </c>
      <c r="G182" s="31" t="s">
        <v>90</v>
      </c>
      <c r="H182" s="31" t="s">
        <v>2</v>
      </c>
      <c r="I182" s="31" t="s">
        <v>210</v>
      </c>
      <c r="J182" s="33" t="s">
        <v>51</v>
      </c>
      <c r="K182" s="23">
        <v>269.10000000000002</v>
      </c>
    </row>
    <row r="183" spans="1:11" s="17" customFormat="1" ht="31.5" hidden="1" customHeight="1" x14ac:dyDescent="0.2">
      <c r="A183" s="105"/>
      <c r="B183" s="37" t="s">
        <v>213</v>
      </c>
      <c r="C183" s="30">
        <v>902</v>
      </c>
      <c r="D183" s="31" t="s">
        <v>6</v>
      </c>
      <c r="E183" s="31" t="s">
        <v>7</v>
      </c>
      <c r="F183" s="31" t="s">
        <v>24</v>
      </c>
      <c r="G183" s="31" t="s">
        <v>90</v>
      </c>
      <c r="H183" s="31" t="s">
        <v>2</v>
      </c>
      <c r="I183" s="31" t="s">
        <v>82</v>
      </c>
      <c r="J183" s="31"/>
      <c r="K183" s="23">
        <f t="shared" ref="K183" si="6">SUM(K184)</f>
        <v>2725.9</v>
      </c>
    </row>
    <row r="184" spans="1:11" s="17" customFormat="1" ht="18" hidden="1" customHeight="1" x14ac:dyDescent="0.2">
      <c r="A184" s="105"/>
      <c r="B184" s="29" t="s">
        <v>50</v>
      </c>
      <c r="C184" s="30">
        <v>902</v>
      </c>
      <c r="D184" s="31" t="s">
        <v>6</v>
      </c>
      <c r="E184" s="31" t="s">
        <v>7</v>
      </c>
      <c r="F184" s="31" t="s">
        <v>24</v>
      </c>
      <c r="G184" s="31" t="s">
        <v>90</v>
      </c>
      <c r="H184" s="31" t="s">
        <v>2</v>
      </c>
      <c r="I184" s="31" t="s">
        <v>82</v>
      </c>
      <c r="J184" s="31" t="s">
        <v>51</v>
      </c>
      <c r="K184" s="23">
        <v>2725.9</v>
      </c>
    </row>
    <row r="185" spans="1:11" s="17" customFormat="1" ht="18" hidden="1" customHeight="1" x14ac:dyDescent="0.2">
      <c r="A185" s="105"/>
      <c r="B185" s="34" t="s">
        <v>646</v>
      </c>
      <c r="C185" s="30">
        <v>902</v>
      </c>
      <c r="D185" s="31" t="s">
        <v>6</v>
      </c>
      <c r="E185" s="31" t="s">
        <v>7</v>
      </c>
      <c r="F185" s="31" t="s">
        <v>647</v>
      </c>
      <c r="G185" s="31"/>
      <c r="H185" s="31"/>
      <c r="I185" s="31"/>
      <c r="J185" s="31"/>
      <c r="K185" s="23">
        <f>SUM(K186)</f>
        <v>6760</v>
      </c>
    </row>
    <row r="186" spans="1:11" s="17" customFormat="1" ht="30.75" hidden="1" customHeight="1" x14ac:dyDescent="0.2">
      <c r="A186" s="105"/>
      <c r="B186" s="34" t="s">
        <v>653</v>
      </c>
      <c r="C186" s="30">
        <v>902</v>
      </c>
      <c r="D186" s="31" t="s">
        <v>6</v>
      </c>
      <c r="E186" s="31" t="s">
        <v>7</v>
      </c>
      <c r="F186" s="31" t="s">
        <v>647</v>
      </c>
      <c r="G186" s="31" t="s">
        <v>90</v>
      </c>
      <c r="H186" s="31"/>
      <c r="I186" s="31"/>
      <c r="J186" s="31"/>
      <c r="K186" s="23">
        <f>SUM(K187)</f>
        <v>6760</v>
      </c>
    </row>
    <row r="187" spans="1:11" s="17" customFormat="1" ht="31.5" hidden="1" customHeight="1" x14ac:dyDescent="0.2">
      <c r="A187" s="105"/>
      <c r="B187" s="34" t="s">
        <v>648</v>
      </c>
      <c r="C187" s="30">
        <v>902</v>
      </c>
      <c r="D187" s="31" t="s">
        <v>6</v>
      </c>
      <c r="E187" s="31" t="s">
        <v>7</v>
      </c>
      <c r="F187" s="31" t="s">
        <v>647</v>
      </c>
      <c r="G187" s="31" t="s">
        <v>90</v>
      </c>
      <c r="H187" s="31" t="s">
        <v>2</v>
      </c>
      <c r="I187" s="31"/>
      <c r="J187" s="31"/>
      <c r="K187" s="23">
        <f>SUM(K190+K188)</f>
        <v>6760</v>
      </c>
    </row>
    <row r="188" spans="1:11" s="17" customFormat="1" ht="33.75" hidden="1" customHeight="1" x14ac:dyDescent="0.2">
      <c r="A188" s="105"/>
      <c r="B188" s="34" t="s">
        <v>652</v>
      </c>
      <c r="C188" s="30">
        <v>902</v>
      </c>
      <c r="D188" s="31" t="s">
        <v>6</v>
      </c>
      <c r="E188" s="31" t="s">
        <v>7</v>
      </c>
      <c r="F188" s="31" t="s">
        <v>647</v>
      </c>
      <c r="G188" s="31" t="s">
        <v>90</v>
      </c>
      <c r="H188" s="31" t="s">
        <v>2</v>
      </c>
      <c r="I188" s="31" t="s">
        <v>651</v>
      </c>
      <c r="J188" s="31"/>
      <c r="K188" s="23">
        <f t="shared" ref="K188:K190" si="7">SUM(K189)</f>
        <v>0</v>
      </c>
    </row>
    <row r="189" spans="1:11" s="17" customFormat="1" ht="18" hidden="1" customHeight="1" x14ac:dyDescent="0.2">
      <c r="A189" s="105"/>
      <c r="B189" s="29" t="s">
        <v>122</v>
      </c>
      <c r="C189" s="30">
        <v>902</v>
      </c>
      <c r="D189" s="31" t="s">
        <v>6</v>
      </c>
      <c r="E189" s="31" t="s">
        <v>7</v>
      </c>
      <c r="F189" s="31" t="s">
        <v>647</v>
      </c>
      <c r="G189" s="31" t="s">
        <v>90</v>
      </c>
      <c r="H189" s="31" t="s">
        <v>2</v>
      </c>
      <c r="I189" s="31" t="s">
        <v>651</v>
      </c>
      <c r="J189" s="31" t="s">
        <v>49</v>
      </c>
      <c r="K189" s="23"/>
    </row>
    <row r="190" spans="1:11" s="17" customFormat="1" ht="94.5" hidden="1" customHeight="1" x14ac:dyDescent="0.2">
      <c r="A190" s="105"/>
      <c r="B190" s="35" t="s">
        <v>265</v>
      </c>
      <c r="C190" s="30">
        <v>902</v>
      </c>
      <c r="D190" s="31" t="s">
        <v>6</v>
      </c>
      <c r="E190" s="31" t="s">
        <v>7</v>
      </c>
      <c r="F190" s="31" t="s">
        <v>647</v>
      </c>
      <c r="G190" s="31" t="s">
        <v>90</v>
      </c>
      <c r="H190" s="31" t="s">
        <v>2</v>
      </c>
      <c r="I190" s="31" t="s">
        <v>88</v>
      </c>
      <c r="J190" s="31"/>
      <c r="K190" s="23">
        <f t="shared" si="7"/>
        <v>6760</v>
      </c>
    </row>
    <row r="191" spans="1:11" s="17" customFormat="1" ht="31.5" hidden="1" customHeight="1" x14ac:dyDescent="0.2">
      <c r="A191" s="105"/>
      <c r="B191" s="29" t="s">
        <v>122</v>
      </c>
      <c r="C191" s="30">
        <v>902</v>
      </c>
      <c r="D191" s="31" t="s">
        <v>6</v>
      </c>
      <c r="E191" s="31" t="s">
        <v>7</v>
      </c>
      <c r="F191" s="31" t="s">
        <v>647</v>
      </c>
      <c r="G191" s="31" t="s">
        <v>90</v>
      </c>
      <c r="H191" s="31" t="s">
        <v>2</v>
      </c>
      <c r="I191" s="31" t="s">
        <v>88</v>
      </c>
      <c r="J191" s="31" t="s">
        <v>49</v>
      </c>
      <c r="K191" s="23">
        <v>6760</v>
      </c>
    </row>
    <row r="192" spans="1:11" s="17" customFormat="1" ht="18" hidden="1" customHeight="1" x14ac:dyDescent="0.2">
      <c r="A192" s="105"/>
      <c r="B192" s="29" t="s">
        <v>69</v>
      </c>
      <c r="C192" s="30">
        <v>902</v>
      </c>
      <c r="D192" s="31" t="s">
        <v>6</v>
      </c>
      <c r="E192" s="31" t="s">
        <v>30</v>
      </c>
      <c r="F192" s="31"/>
      <c r="G192" s="32"/>
      <c r="H192" s="31"/>
      <c r="I192" s="31"/>
      <c r="J192" s="31"/>
      <c r="K192" s="23">
        <f>SUM(K193)</f>
        <v>0</v>
      </c>
    </row>
    <row r="193" spans="1:11" s="17" customFormat="1" ht="18" hidden="1" customHeight="1" x14ac:dyDescent="0.2">
      <c r="A193" s="105"/>
      <c r="B193" s="29" t="s">
        <v>339</v>
      </c>
      <c r="C193" s="30">
        <v>902</v>
      </c>
      <c r="D193" s="31" t="s">
        <v>6</v>
      </c>
      <c r="E193" s="31" t="s">
        <v>30</v>
      </c>
      <c r="F193" s="31" t="s">
        <v>4</v>
      </c>
      <c r="G193" s="32"/>
      <c r="H193" s="31"/>
      <c r="I193" s="31"/>
      <c r="J193" s="31"/>
      <c r="K193" s="23">
        <f>SUM(K194)</f>
        <v>0</v>
      </c>
    </row>
    <row r="194" spans="1:11" s="17" customFormat="1" ht="63" hidden="1" customHeight="1" x14ac:dyDescent="0.2">
      <c r="A194" s="105"/>
      <c r="B194" s="29" t="s">
        <v>472</v>
      </c>
      <c r="C194" s="30">
        <v>902</v>
      </c>
      <c r="D194" s="31" t="s">
        <v>6</v>
      </c>
      <c r="E194" s="31" t="s">
        <v>30</v>
      </c>
      <c r="F194" s="31" t="s">
        <v>4</v>
      </c>
      <c r="G194" s="32">
        <v>1</v>
      </c>
      <c r="H194" s="31"/>
      <c r="I194" s="31"/>
      <c r="J194" s="31"/>
      <c r="K194" s="23">
        <f>SUM(K195)</f>
        <v>0</v>
      </c>
    </row>
    <row r="195" spans="1:11" s="17" customFormat="1" ht="31.5" hidden="1" customHeight="1" x14ac:dyDescent="0.2">
      <c r="A195" s="105"/>
      <c r="B195" s="34" t="s">
        <v>473</v>
      </c>
      <c r="C195" s="30">
        <v>902</v>
      </c>
      <c r="D195" s="31" t="s">
        <v>6</v>
      </c>
      <c r="E195" s="31" t="s">
        <v>30</v>
      </c>
      <c r="F195" s="31" t="s">
        <v>4</v>
      </c>
      <c r="G195" s="32">
        <v>1</v>
      </c>
      <c r="H195" s="31" t="s">
        <v>2</v>
      </c>
      <c r="I195" s="31"/>
      <c r="J195" s="31"/>
      <c r="K195" s="23">
        <f>SUM(K196+K198+K200+K202)</f>
        <v>0</v>
      </c>
    </row>
    <row r="196" spans="1:11" s="17" customFormat="1" ht="82.5" hidden="1" customHeight="1" x14ac:dyDescent="0.2">
      <c r="A196" s="105"/>
      <c r="B196" s="34" t="s">
        <v>398</v>
      </c>
      <c r="C196" s="30">
        <v>902</v>
      </c>
      <c r="D196" s="31" t="s">
        <v>6</v>
      </c>
      <c r="E196" s="31" t="s">
        <v>30</v>
      </c>
      <c r="F196" s="31" t="s">
        <v>4</v>
      </c>
      <c r="G196" s="32">
        <v>1</v>
      </c>
      <c r="H196" s="31" t="s">
        <v>2</v>
      </c>
      <c r="I196" s="31" t="s">
        <v>220</v>
      </c>
      <c r="J196" s="31"/>
      <c r="K196" s="23">
        <f>SUM(K197)</f>
        <v>0</v>
      </c>
    </row>
    <row r="197" spans="1:11" s="17" customFormat="1" ht="31.5" hidden="1" customHeight="1" x14ac:dyDescent="0.2">
      <c r="A197" s="105"/>
      <c r="B197" s="34" t="s">
        <v>75</v>
      </c>
      <c r="C197" s="30">
        <v>902</v>
      </c>
      <c r="D197" s="31" t="s">
        <v>6</v>
      </c>
      <c r="E197" s="31" t="s">
        <v>30</v>
      </c>
      <c r="F197" s="31" t="s">
        <v>4</v>
      </c>
      <c r="G197" s="32">
        <v>1</v>
      </c>
      <c r="H197" s="31" t="s">
        <v>2</v>
      </c>
      <c r="I197" s="31" t="s">
        <v>220</v>
      </c>
      <c r="J197" s="31" t="s">
        <v>54</v>
      </c>
      <c r="K197" s="23"/>
    </row>
    <row r="198" spans="1:11" s="17" customFormat="1" ht="94.5" hidden="1" customHeight="1" x14ac:dyDescent="0.2">
      <c r="A198" s="105"/>
      <c r="B198" s="34" t="s">
        <v>456</v>
      </c>
      <c r="C198" s="30">
        <v>902</v>
      </c>
      <c r="D198" s="31" t="s">
        <v>6</v>
      </c>
      <c r="E198" s="31" t="s">
        <v>30</v>
      </c>
      <c r="F198" s="31" t="s">
        <v>4</v>
      </c>
      <c r="G198" s="32">
        <v>1</v>
      </c>
      <c r="H198" s="31" t="s">
        <v>2</v>
      </c>
      <c r="I198" s="31" t="s">
        <v>283</v>
      </c>
      <c r="J198" s="31"/>
      <c r="K198" s="23">
        <f>K199</f>
        <v>0</v>
      </c>
    </row>
    <row r="199" spans="1:11" s="17" customFormat="1" ht="31.5" hidden="1" customHeight="1" x14ac:dyDescent="0.2">
      <c r="A199" s="105"/>
      <c r="B199" s="34" t="s">
        <v>75</v>
      </c>
      <c r="C199" s="30">
        <v>902</v>
      </c>
      <c r="D199" s="31" t="s">
        <v>6</v>
      </c>
      <c r="E199" s="31" t="s">
        <v>30</v>
      </c>
      <c r="F199" s="31" t="s">
        <v>4</v>
      </c>
      <c r="G199" s="32">
        <v>1</v>
      </c>
      <c r="H199" s="31" t="s">
        <v>2</v>
      </c>
      <c r="I199" s="31" t="s">
        <v>283</v>
      </c>
      <c r="J199" s="31" t="s">
        <v>54</v>
      </c>
      <c r="K199" s="23"/>
    </row>
    <row r="200" spans="1:11" s="17" customFormat="1" ht="63" hidden="1" customHeight="1" x14ac:dyDescent="0.2">
      <c r="A200" s="105"/>
      <c r="B200" s="29" t="s">
        <v>553</v>
      </c>
      <c r="C200" s="30">
        <v>902</v>
      </c>
      <c r="D200" s="31" t="s">
        <v>6</v>
      </c>
      <c r="E200" s="31" t="s">
        <v>30</v>
      </c>
      <c r="F200" s="31" t="s">
        <v>4</v>
      </c>
      <c r="G200" s="32">
        <v>1</v>
      </c>
      <c r="H200" s="31" t="s">
        <v>2</v>
      </c>
      <c r="I200" s="31" t="s">
        <v>551</v>
      </c>
      <c r="J200" s="33"/>
      <c r="K200" s="23">
        <f>K201</f>
        <v>0</v>
      </c>
    </row>
    <row r="201" spans="1:11" s="17" customFormat="1" ht="31.5" hidden="1" customHeight="1" x14ac:dyDescent="0.2">
      <c r="A201" s="105"/>
      <c r="B201" s="29" t="s">
        <v>75</v>
      </c>
      <c r="C201" s="30">
        <v>902</v>
      </c>
      <c r="D201" s="31" t="s">
        <v>6</v>
      </c>
      <c r="E201" s="31" t="s">
        <v>30</v>
      </c>
      <c r="F201" s="31" t="s">
        <v>4</v>
      </c>
      <c r="G201" s="32">
        <v>1</v>
      </c>
      <c r="H201" s="31" t="s">
        <v>2</v>
      </c>
      <c r="I201" s="31" t="s">
        <v>551</v>
      </c>
      <c r="J201" s="33" t="s">
        <v>54</v>
      </c>
      <c r="K201" s="23"/>
    </row>
    <row r="202" spans="1:11" s="17" customFormat="1" ht="63" hidden="1" customHeight="1" x14ac:dyDescent="0.2">
      <c r="A202" s="105"/>
      <c r="B202" s="29" t="s">
        <v>554</v>
      </c>
      <c r="C202" s="30">
        <v>902</v>
      </c>
      <c r="D202" s="31" t="s">
        <v>6</v>
      </c>
      <c r="E202" s="31" t="s">
        <v>30</v>
      </c>
      <c r="F202" s="31" t="s">
        <v>4</v>
      </c>
      <c r="G202" s="32">
        <v>1</v>
      </c>
      <c r="H202" s="31" t="s">
        <v>2</v>
      </c>
      <c r="I202" s="31" t="s">
        <v>552</v>
      </c>
      <c r="J202" s="33"/>
      <c r="K202" s="23">
        <f>K203</f>
        <v>0</v>
      </c>
    </row>
    <row r="203" spans="1:11" s="17" customFormat="1" ht="31.5" hidden="1" customHeight="1" x14ac:dyDescent="0.2">
      <c r="A203" s="105"/>
      <c r="B203" s="29" t="s">
        <v>75</v>
      </c>
      <c r="C203" s="30">
        <v>902</v>
      </c>
      <c r="D203" s="31" t="s">
        <v>6</v>
      </c>
      <c r="E203" s="31" t="s">
        <v>30</v>
      </c>
      <c r="F203" s="31" t="s">
        <v>4</v>
      </c>
      <c r="G203" s="32">
        <v>1</v>
      </c>
      <c r="H203" s="31" t="s">
        <v>2</v>
      </c>
      <c r="I203" s="31" t="s">
        <v>552</v>
      </c>
      <c r="J203" s="33" t="s">
        <v>54</v>
      </c>
      <c r="K203" s="23"/>
    </row>
    <row r="204" spans="1:11" s="17" customFormat="1" ht="18" hidden="1" customHeight="1" x14ac:dyDescent="0.2">
      <c r="A204" s="105"/>
      <c r="B204" s="29" t="s">
        <v>422</v>
      </c>
      <c r="C204" s="30">
        <v>902</v>
      </c>
      <c r="D204" s="31" t="s">
        <v>6</v>
      </c>
      <c r="E204" s="31" t="s">
        <v>8</v>
      </c>
      <c r="F204" s="31"/>
      <c r="G204" s="31"/>
      <c r="H204" s="31"/>
      <c r="I204" s="31"/>
      <c r="J204" s="31"/>
      <c r="K204" s="23">
        <f>SUM(K205)</f>
        <v>8156.9</v>
      </c>
    </row>
    <row r="205" spans="1:11" s="17" customFormat="1" ht="18" hidden="1" customHeight="1" x14ac:dyDescent="0.2">
      <c r="A205" s="105"/>
      <c r="B205" s="29" t="s">
        <v>646</v>
      </c>
      <c r="C205" s="30">
        <v>902</v>
      </c>
      <c r="D205" s="31" t="s">
        <v>6</v>
      </c>
      <c r="E205" s="31" t="s">
        <v>8</v>
      </c>
      <c r="F205" s="31" t="s">
        <v>647</v>
      </c>
      <c r="G205" s="32"/>
      <c r="H205" s="31"/>
      <c r="I205" s="31"/>
      <c r="J205" s="31"/>
      <c r="K205" s="23">
        <f>SUM(K206)</f>
        <v>8156.9</v>
      </c>
    </row>
    <row r="206" spans="1:11" s="17" customFormat="1" ht="31.5" hidden="1" customHeight="1" x14ac:dyDescent="0.2">
      <c r="A206" s="105"/>
      <c r="B206" s="34" t="s">
        <v>649</v>
      </c>
      <c r="C206" s="30">
        <v>902</v>
      </c>
      <c r="D206" s="31" t="s">
        <v>6</v>
      </c>
      <c r="E206" s="31" t="s">
        <v>8</v>
      </c>
      <c r="F206" s="31" t="s">
        <v>647</v>
      </c>
      <c r="G206" s="32">
        <v>1</v>
      </c>
      <c r="H206" s="31"/>
      <c r="I206" s="31"/>
      <c r="J206" s="31"/>
      <c r="K206" s="23">
        <f>SUM(K207)</f>
        <v>8156.9</v>
      </c>
    </row>
    <row r="207" spans="1:11" s="17" customFormat="1" ht="40.5" hidden="1" customHeight="1" x14ac:dyDescent="0.2">
      <c r="A207" s="105"/>
      <c r="B207" s="34" t="s">
        <v>648</v>
      </c>
      <c r="C207" s="30">
        <v>902</v>
      </c>
      <c r="D207" s="31" t="s">
        <v>6</v>
      </c>
      <c r="E207" s="31" t="s">
        <v>8</v>
      </c>
      <c r="F207" s="31" t="s">
        <v>647</v>
      </c>
      <c r="G207" s="32">
        <v>1</v>
      </c>
      <c r="H207" s="31" t="s">
        <v>2</v>
      </c>
      <c r="I207" s="31"/>
      <c r="J207" s="31"/>
      <c r="K207" s="23">
        <f>SUM(K208+K211)</f>
        <v>8156.9</v>
      </c>
    </row>
    <row r="208" spans="1:11" s="17" customFormat="1" ht="47.25" hidden="1" customHeight="1" x14ac:dyDescent="0.2">
      <c r="A208" s="105"/>
      <c r="B208" s="29" t="s">
        <v>66</v>
      </c>
      <c r="C208" s="30">
        <v>902</v>
      </c>
      <c r="D208" s="31" t="s">
        <v>6</v>
      </c>
      <c r="E208" s="31" t="s">
        <v>8</v>
      </c>
      <c r="F208" s="31" t="s">
        <v>647</v>
      </c>
      <c r="G208" s="32">
        <v>1</v>
      </c>
      <c r="H208" s="31" t="s">
        <v>2</v>
      </c>
      <c r="I208" s="31" t="s">
        <v>85</v>
      </c>
      <c r="J208" s="31"/>
      <c r="K208" s="23">
        <f>SUM(K209:K210)</f>
        <v>5080</v>
      </c>
    </row>
    <row r="209" spans="1:11" s="17" customFormat="1" ht="50.25" hidden="1" customHeight="1" x14ac:dyDescent="0.2">
      <c r="A209" s="105"/>
      <c r="B209" s="29" t="s">
        <v>121</v>
      </c>
      <c r="C209" s="30">
        <v>902</v>
      </c>
      <c r="D209" s="31" t="s">
        <v>6</v>
      </c>
      <c r="E209" s="31" t="s">
        <v>8</v>
      </c>
      <c r="F209" s="31" t="s">
        <v>647</v>
      </c>
      <c r="G209" s="32">
        <v>1</v>
      </c>
      <c r="H209" s="31" t="s">
        <v>2</v>
      </c>
      <c r="I209" s="31" t="s">
        <v>85</v>
      </c>
      <c r="J209" s="31" t="s">
        <v>48</v>
      </c>
      <c r="K209" s="23">
        <v>4675.8999999999996</v>
      </c>
    </row>
    <row r="210" spans="1:11" s="17" customFormat="1" ht="30.75" hidden="1" customHeight="1" x14ac:dyDescent="0.2">
      <c r="A210" s="105"/>
      <c r="B210" s="29" t="s">
        <v>122</v>
      </c>
      <c r="C210" s="30">
        <v>902</v>
      </c>
      <c r="D210" s="31" t="s">
        <v>6</v>
      </c>
      <c r="E210" s="31" t="s">
        <v>8</v>
      </c>
      <c r="F210" s="31" t="s">
        <v>647</v>
      </c>
      <c r="G210" s="32">
        <v>1</v>
      </c>
      <c r="H210" s="31" t="s">
        <v>2</v>
      </c>
      <c r="I210" s="31" t="s">
        <v>85</v>
      </c>
      <c r="J210" s="31" t="s">
        <v>49</v>
      </c>
      <c r="K210" s="23">
        <v>404.1</v>
      </c>
    </row>
    <row r="211" spans="1:11" s="17" customFormat="1" ht="30.75" hidden="1" customHeight="1" x14ac:dyDescent="0.2">
      <c r="A211" s="105"/>
      <c r="B211" s="34" t="s">
        <v>652</v>
      </c>
      <c r="C211" s="30">
        <v>902</v>
      </c>
      <c r="D211" s="31" t="s">
        <v>6</v>
      </c>
      <c r="E211" s="31" t="s">
        <v>8</v>
      </c>
      <c r="F211" s="31" t="s">
        <v>647</v>
      </c>
      <c r="G211" s="31" t="s">
        <v>90</v>
      </c>
      <c r="H211" s="31" t="s">
        <v>2</v>
      </c>
      <c r="I211" s="31" t="s">
        <v>651</v>
      </c>
      <c r="J211" s="31"/>
      <c r="K211" s="23">
        <f t="shared" ref="K211" si="8">SUM(K212)</f>
        <v>3076.9</v>
      </c>
    </row>
    <row r="212" spans="1:11" s="17" customFormat="1" ht="30.75" hidden="1" customHeight="1" x14ac:dyDescent="0.2">
      <c r="A212" s="105"/>
      <c r="B212" s="29" t="s">
        <v>122</v>
      </c>
      <c r="C212" s="30">
        <v>902</v>
      </c>
      <c r="D212" s="31" t="s">
        <v>6</v>
      </c>
      <c r="E212" s="31" t="s">
        <v>8</v>
      </c>
      <c r="F212" s="31" t="s">
        <v>647</v>
      </c>
      <c r="G212" s="31" t="s">
        <v>90</v>
      </c>
      <c r="H212" s="31" t="s">
        <v>2</v>
      </c>
      <c r="I212" s="31" t="s">
        <v>651</v>
      </c>
      <c r="J212" s="31" t="s">
        <v>49</v>
      </c>
      <c r="K212" s="23">
        <v>3076.9</v>
      </c>
    </row>
    <row r="213" spans="1:11" s="17" customFormat="1" ht="18.600000000000001" hidden="1" customHeight="1" x14ac:dyDescent="0.2">
      <c r="A213" s="105"/>
      <c r="B213" s="29" t="s">
        <v>68</v>
      </c>
      <c r="C213" s="30">
        <v>902</v>
      </c>
      <c r="D213" s="31" t="s">
        <v>6</v>
      </c>
      <c r="E213" s="31" t="s">
        <v>17</v>
      </c>
      <c r="F213" s="31"/>
      <c r="G213" s="32"/>
      <c r="H213" s="31"/>
      <c r="I213" s="31"/>
      <c r="J213" s="31"/>
      <c r="K213" s="23">
        <f>K214</f>
        <v>0</v>
      </c>
    </row>
    <row r="214" spans="1:11" s="17" customFormat="1" ht="16.899999999999999" hidden="1" customHeight="1" x14ac:dyDescent="0.2">
      <c r="A214" s="105"/>
      <c r="B214" s="29" t="s">
        <v>384</v>
      </c>
      <c r="C214" s="30">
        <v>902</v>
      </c>
      <c r="D214" s="31" t="s">
        <v>6</v>
      </c>
      <c r="E214" s="31" t="s">
        <v>17</v>
      </c>
      <c r="F214" s="31" t="s">
        <v>23</v>
      </c>
      <c r="G214" s="32"/>
      <c r="H214" s="31"/>
      <c r="I214" s="31"/>
      <c r="J214" s="31"/>
      <c r="K214" s="23">
        <f>K215</f>
        <v>0</v>
      </c>
    </row>
    <row r="215" spans="1:11" s="17" customFormat="1" ht="33.6" hidden="1" customHeight="1" x14ac:dyDescent="0.2">
      <c r="A215" s="105"/>
      <c r="B215" s="29" t="s">
        <v>548</v>
      </c>
      <c r="C215" s="30">
        <v>902</v>
      </c>
      <c r="D215" s="31" t="s">
        <v>6</v>
      </c>
      <c r="E215" s="31" t="s">
        <v>17</v>
      </c>
      <c r="F215" s="31" t="s">
        <v>23</v>
      </c>
      <c r="G215" s="32">
        <v>3</v>
      </c>
      <c r="H215" s="31"/>
      <c r="I215" s="31"/>
      <c r="J215" s="31"/>
      <c r="K215" s="23">
        <f>K216</f>
        <v>0</v>
      </c>
    </row>
    <row r="216" spans="1:11" s="17" customFormat="1" ht="33.6" hidden="1" customHeight="1" x14ac:dyDescent="0.2">
      <c r="A216" s="105"/>
      <c r="B216" s="29" t="s">
        <v>550</v>
      </c>
      <c r="C216" s="30">
        <v>902</v>
      </c>
      <c r="D216" s="31" t="s">
        <v>6</v>
      </c>
      <c r="E216" s="31" t="s">
        <v>17</v>
      </c>
      <c r="F216" s="31" t="s">
        <v>23</v>
      </c>
      <c r="G216" s="32">
        <v>3</v>
      </c>
      <c r="H216" s="31" t="s">
        <v>2</v>
      </c>
      <c r="I216" s="31" t="s">
        <v>547</v>
      </c>
      <c r="J216" s="31"/>
      <c r="K216" s="23">
        <f>K217</f>
        <v>0</v>
      </c>
    </row>
    <row r="217" spans="1:11" s="17" customFormat="1" ht="31.9" hidden="1" customHeight="1" x14ac:dyDescent="0.2">
      <c r="A217" s="105"/>
      <c r="B217" s="29" t="s">
        <v>122</v>
      </c>
      <c r="C217" s="30">
        <v>902</v>
      </c>
      <c r="D217" s="31" t="s">
        <v>6</v>
      </c>
      <c r="E217" s="31" t="s">
        <v>17</v>
      </c>
      <c r="F217" s="31" t="s">
        <v>23</v>
      </c>
      <c r="G217" s="32">
        <v>3</v>
      </c>
      <c r="H217" s="31" t="s">
        <v>2</v>
      </c>
      <c r="I217" s="31" t="s">
        <v>547</v>
      </c>
      <c r="J217" s="31" t="s">
        <v>49</v>
      </c>
      <c r="K217" s="23"/>
    </row>
    <row r="218" spans="1:11" s="17" customFormat="1" ht="18" hidden="1" customHeight="1" x14ac:dyDescent="0.2">
      <c r="A218" s="105"/>
      <c r="B218" s="29" t="s">
        <v>69</v>
      </c>
      <c r="C218" s="30">
        <v>902</v>
      </c>
      <c r="D218" s="31" t="s">
        <v>6</v>
      </c>
      <c r="E218" s="31" t="s">
        <v>70</v>
      </c>
      <c r="F218" s="31"/>
      <c r="G218" s="31"/>
      <c r="H218" s="31"/>
      <c r="I218" s="31"/>
      <c r="J218" s="31"/>
      <c r="K218" s="23">
        <f>SUM(K224+K219+K229)</f>
        <v>13717.9</v>
      </c>
    </row>
    <row r="219" spans="1:11" s="17" customFormat="1" ht="18" hidden="1" customHeight="1" x14ac:dyDescent="0.2">
      <c r="A219" s="105"/>
      <c r="B219" s="34" t="s">
        <v>392</v>
      </c>
      <c r="C219" s="30">
        <v>902</v>
      </c>
      <c r="D219" s="31" t="s">
        <v>6</v>
      </c>
      <c r="E219" s="31" t="s">
        <v>70</v>
      </c>
      <c r="F219" s="31" t="s">
        <v>5</v>
      </c>
      <c r="G219" s="31"/>
      <c r="H219" s="31"/>
      <c r="I219" s="31"/>
      <c r="J219" s="31"/>
      <c r="K219" s="23">
        <f>SUM(K220)</f>
        <v>0</v>
      </c>
    </row>
    <row r="220" spans="1:11" s="17" customFormat="1" ht="31.5" hidden="1" customHeight="1" x14ac:dyDescent="0.2">
      <c r="A220" s="105"/>
      <c r="B220" s="29" t="s">
        <v>393</v>
      </c>
      <c r="C220" s="30">
        <v>902</v>
      </c>
      <c r="D220" s="31" t="s">
        <v>6</v>
      </c>
      <c r="E220" s="31" t="s">
        <v>70</v>
      </c>
      <c r="F220" s="31" t="s">
        <v>5</v>
      </c>
      <c r="G220" s="31" t="s">
        <v>90</v>
      </c>
      <c r="H220" s="31"/>
      <c r="I220" s="31"/>
      <c r="J220" s="33"/>
      <c r="K220" s="23">
        <f>SUM(K221)</f>
        <v>0</v>
      </c>
    </row>
    <row r="221" spans="1:11" s="17" customFormat="1" ht="63" hidden="1" customHeight="1" x14ac:dyDescent="0.2">
      <c r="A221" s="105"/>
      <c r="B221" s="29" t="s">
        <v>394</v>
      </c>
      <c r="C221" s="30">
        <v>902</v>
      </c>
      <c r="D221" s="31" t="s">
        <v>6</v>
      </c>
      <c r="E221" s="31" t="s">
        <v>70</v>
      </c>
      <c r="F221" s="31" t="s">
        <v>5</v>
      </c>
      <c r="G221" s="31" t="s">
        <v>90</v>
      </c>
      <c r="H221" s="31" t="s">
        <v>2</v>
      </c>
      <c r="I221" s="31"/>
      <c r="J221" s="33"/>
      <c r="K221" s="23">
        <f>SUM(K222)</f>
        <v>0</v>
      </c>
    </row>
    <row r="222" spans="1:11" s="17" customFormat="1" ht="33" hidden="1" customHeight="1" x14ac:dyDescent="0.2">
      <c r="A222" s="105"/>
      <c r="B222" s="36" t="s">
        <v>627</v>
      </c>
      <c r="C222" s="30">
        <v>902</v>
      </c>
      <c r="D222" s="31" t="s">
        <v>6</v>
      </c>
      <c r="E222" s="31" t="s">
        <v>70</v>
      </c>
      <c r="F222" s="31" t="s">
        <v>5</v>
      </c>
      <c r="G222" s="31" t="s">
        <v>90</v>
      </c>
      <c r="H222" s="31" t="s">
        <v>2</v>
      </c>
      <c r="I222" s="31" t="s">
        <v>626</v>
      </c>
      <c r="J222" s="33"/>
      <c r="K222" s="40">
        <f>K223</f>
        <v>0</v>
      </c>
    </row>
    <row r="223" spans="1:11" s="17" customFormat="1" ht="33.6" hidden="1" customHeight="1" x14ac:dyDescent="0.2">
      <c r="A223" s="105"/>
      <c r="B223" s="29" t="s">
        <v>122</v>
      </c>
      <c r="C223" s="30">
        <v>902</v>
      </c>
      <c r="D223" s="31" t="s">
        <v>6</v>
      </c>
      <c r="E223" s="31" t="s">
        <v>70</v>
      </c>
      <c r="F223" s="31" t="s">
        <v>5</v>
      </c>
      <c r="G223" s="31" t="s">
        <v>90</v>
      </c>
      <c r="H223" s="31" t="s">
        <v>2</v>
      </c>
      <c r="I223" s="31" t="s">
        <v>626</v>
      </c>
      <c r="J223" s="33" t="s">
        <v>49</v>
      </c>
      <c r="K223" s="40"/>
    </row>
    <row r="224" spans="1:11" s="17" customFormat="1" ht="31.5" hidden="1" customHeight="1" x14ac:dyDescent="0.2">
      <c r="A224" s="105"/>
      <c r="B224" s="34" t="s">
        <v>313</v>
      </c>
      <c r="C224" s="30">
        <v>902</v>
      </c>
      <c r="D224" s="31" t="s">
        <v>6</v>
      </c>
      <c r="E224" s="31" t="s">
        <v>70</v>
      </c>
      <c r="F224" s="31" t="s">
        <v>8</v>
      </c>
      <c r="G224" s="31"/>
      <c r="H224" s="31"/>
      <c r="I224" s="31"/>
      <c r="J224" s="31"/>
      <c r="K224" s="23">
        <f t="shared" ref="K224:K227" si="9">SUM(K225)</f>
        <v>12655.6</v>
      </c>
    </row>
    <row r="225" spans="1:13" s="17" customFormat="1" ht="31.5" hidden="1" customHeight="1" x14ac:dyDescent="0.2">
      <c r="A225" s="105"/>
      <c r="B225" s="34" t="s">
        <v>314</v>
      </c>
      <c r="C225" s="30">
        <v>902</v>
      </c>
      <c r="D225" s="31" t="s">
        <v>6</v>
      </c>
      <c r="E225" s="31" t="s">
        <v>70</v>
      </c>
      <c r="F225" s="31" t="s">
        <v>8</v>
      </c>
      <c r="G225" s="31" t="s">
        <v>90</v>
      </c>
      <c r="H225" s="31"/>
      <c r="I225" s="31"/>
      <c r="J225" s="31"/>
      <c r="K225" s="23">
        <f t="shared" si="9"/>
        <v>12655.6</v>
      </c>
    </row>
    <row r="226" spans="1:13" s="17" customFormat="1" ht="31.5" hidden="1" customHeight="1" x14ac:dyDescent="0.2">
      <c r="A226" s="105"/>
      <c r="B226" s="34" t="s">
        <v>91</v>
      </c>
      <c r="C226" s="30">
        <v>902</v>
      </c>
      <c r="D226" s="31" t="s">
        <v>6</v>
      </c>
      <c r="E226" s="31" t="s">
        <v>70</v>
      </c>
      <c r="F226" s="31" t="s">
        <v>8</v>
      </c>
      <c r="G226" s="31" t="s">
        <v>90</v>
      </c>
      <c r="H226" s="31" t="s">
        <v>4</v>
      </c>
      <c r="I226" s="31"/>
      <c r="J226" s="31"/>
      <c r="K226" s="23">
        <f t="shared" si="9"/>
        <v>12655.6</v>
      </c>
    </row>
    <row r="227" spans="1:13" s="17" customFormat="1" ht="31.5" hidden="1" customHeight="1" x14ac:dyDescent="0.2">
      <c r="A227" s="105"/>
      <c r="B227" s="39" t="s">
        <v>237</v>
      </c>
      <c r="C227" s="30">
        <v>902</v>
      </c>
      <c r="D227" s="31" t="s">
        <v>6</v>
      </c>
      <c r="E227" s="31" t="s">
        <v>70</v>
      </c>
      <c r="F227" s="31" t="s">
        <v>8</v>
      </c>
      <c r="G227" s="31" t="s">
        <v>90</v>
      </c>
      <c r="H227" s="31" t="s">
        <v>4</v>
      </c>
      <c r="I227" s="31" t="s">
        <v>236</v>
      </c>
      <c r="J227" s="31"/>
      <c r="K227" s="23">
        <f t="shared" si="9"/>
        <v>12655.6</v>
      </c>
    </row>
    <row r="228" spans="1:13" s="17" customFormat="1" ht="31.5" hidden="1" customHeight="1" x14ac:dyDescent="0.2">
      <c r="A228" s="105"/>
      <c r="B228" s="29" t="s">
        <v>122</v>
      </c>
      <c r="C228" s="30">
        <v>902</v>
      </c>
      <c r="D228" s="31" t="s">
        <v>6</v>
      </c>
      <c r="E228" s="31" t="s">
        <v>70</v>
      </c>
      <c r="F228" s="31" t="s">
        <v>8</v>
      </c>
      <c r="G228" s="31" t="s">
        <v>90</v>
      </c>
      <c r="H228" s="31" t="s">
        <v>4</v>
      </c>
      <c r="I228" s="31" t="s">
        <v>236</v>
      </c>
      <c r="J228" s="31" t="s">
        <v>49</v>
      </c>
      <c r="K228" s="23">
        <f>1950+1200+500+50+1475.8+377.4+3878.2+1000+850+1374.2</f>
        <v>12655.6</v>
      </c>
    </row>
    <row r="229" spans="1:13" s="17" customFormat="1" ht="18" hidden="1" customHeight="1" x14ac:dyDescent="0.2">
      <c r="A229" s="105"/>
      <c r="B229" s="34" t="s">
        <v>309</v>
      </c>
      <c r="C229" s="30">
        <v>902</v>
      </c>
      <c r="D229" s="33" t="s">
        <v>6</v>
      </c>
      <c r="E229" s="33" t="s">
        <v>70</v>
      </c>
      <c r="F229" s="33" t="s">
        <v>89</v>
      </c>
      <c r="G229" s="30"/>
      <c r="H229" s="33"/>
      <c r="I229" s="33"/>
      <c r="J229" s="33"/>
      <c r="K229" s="23">
        <f>SUM(K230+K234)</f>
        <v>1062.3</v>
      </c>
    </row>
    <row r="230" spans="1:13" s="17" customFormat="1" ht="18" hidden="1" customHeight="1" x14ac:dyDescent="0.2">
      <c r="A230" s="105"/>
      <c r="B230" s="34" t="s">
        <v>334</v>
      </c>
      <c r="C230" s="30">
        <v>902</v>
      </c>
      <c r="D230" s="33" t="s">
        <v>6</v>
      </c>
      <c r="E230" s="33" t="s">
        <v>70</v>
      </c>
      <c r="F230" s="33" t="s">
        <v>89</v>
      </c>
      <c r="G230" s="30">
        <v>1</v>
      </c>
      <c r="H230" s="33"/>
      <c r="I230" s="33"/>
      <c r="J230" s="33"/>
      <c r="K230" s="23">
        <f t="shared" ref="K230:K231" si="10">SUM(K231)</f>
        <v>0</v>
      </c>
    </row>
    <row r="231" spans="1:13" s="17" customFormat="1" ht="47.25" hidden="1" customHeight="1" x14ac:dyDescent="0.2">
      <c r="A231" s="105"/>
      <c r="B231" s="34" t="s">
        <v>335</v>
      </c>
      <c r="C231" s="30">
        <v>902</v>
      </c>
      <c r="D231" s="33" t="s">
        <v>6</v>
      </c>
      <c r="E231" s="33" t="s">
        <v>70</v>
      </c>
      <c r="F231" s="33" t="s">
        <v>89</v>
      </c>
      <c r="G231" s="30">
        <v>1</v>
      </c>
      <c r="H231" s="33" t="s">
        <v>2</v>
      </c>
      <c r="I231" s="33"/>
      <c r="J231" s="33"/>
      <c r="K231" s="23">
        <f t="shared" si="10"/>
        <v>0</v>
      </c>
    </row>
    <row r="232" spans="1:13" s="17" customFormat="1" ht="31.5" hidden="1" customHeight="1" x14ac:dyDescent="0.2">
      <c r="A232" s="105"/>
      <c r="B232" s="34" t="s">
        <v>485</v>
      </c>
      <c r="C232" s="30">
        <v>902</v>
      </c>
      <c r="D232" s="33" t="s">
        <v>6</v>
      </c>
      <c r="E232" s="33" t="s">
        <v>70</v>
      </c>
      <c r="F232" s="33" t="s">
        <v>89</v>
      </c>
      <c r="G232" s="30">
        <v>1</v>
      </c>
      <c r="H232" s="33" t="s">
        <v>2</v>
      </c>
      <c r="I232" s="33" t="s">
        <v>93</v>
      </c>
      <c r="J232" s="33"/>
      <c r="K232" s="23">
        <f>K233</f>
        <v>0</v>
      </c>
    </row>
    <row r="233" spans="1:13" s="17" customFormat="1" ht="31.5" hidden="1" customHeight="1" x14ac:dyDescent="0.2">
      <c r="A233" s="105"/>
      <c r="B233" s="29" t="s">
        <v>122</v>
      </c>
      <c r="C233" s="30">
        <v>902</v>
      </c>
      <c r="D233" s="33" t="s">
        <v>6</v>
      </c>
      <c r="E233" s="33" t="s">
        <v>70</v>
      </c>
      <c r="F233" s="33" t="s">
        <v>89</v>
      </c>
      <c r="G233" s="30">
        <v>1</v>
      </c>
      <c r="H233" s="33" t="s">
        <v>2</v>
      </c>
      <c r="I233" s="33" t="s">
        <v>93</v>
      </c>
      <c r="J233" s="33" t="s">
        <v>49</v>
      </c>
      <c r="K233" s="23"/>
    </row>
    <row r="234" spans="1:13" s="17" customFormat="1" ht="47.25" hidden="1" customHeight="1" x14ac:dyDescent="0.2">
      <c r="A234" s="105"/>
      <c r="B234" s="29" t="s">
        <v>336</v>
      </c>
      <c r="C234" s="30">
        <v>902</v>
      </c>
      <c r="D234" s="33" t="s">
        <v>6</v>
      </c>
      <c r="E234" s="33" t="s">
        <v>70</v>
      </c>
      <c r="F234" s="31" t="s">
        <v>89</v>
      </c>
      <c r="G234" s="31" t="s">
        <v>138</v>
      </c>
      <c r="H234" s="31"/>
      <c r="I234" s="31"/>
      <c r="J234" s="33"/>
      <c r="K234" s="23">
        <f t="shared" ref="K234:K236" si="11">K235</f>
        <v>1062.3</v>
      </c>
    </row>
    <row r="235" spans="1:13" s="17" customFormat="1" ht="47.25" hidden="1" customHeight="1" x14ac:dyDescent="0.2">
      <c r="A235" s="105"/>
      <c r="B235" s="29" t="s">
        <v>337</v>
      </c>
      <c r="C235" s="30">
        <v>902</v>
      </c>
      <c r="D235" s="33" t="s">
        <v>6</v>
      </c>
      <c r="E235" s="33" t="s">
        <v>70</v>
      </c>
      <c r="F235" s="31" t="s">
        <v>89</v>
      </c>
      <c r="G235" s="31" t="s">
        <v>138</v>
      </c>
      <c r="H235" s="31" t="s">
        <v>2</v>
      </c>
      <c r="I235" s="31"/>
      <c r="J235" s="33"/>
      <c r="K235" s="23">
        <f t="shared" si="11"/>
        <v>1062.3</v>
      </c>
    </row>
    <row r="236" spans="1:13" s="17" customFormat="1" ht="47.25" hidden="1" customHeight="1" x14ac:dyDescent="0.2">
      <c r="A236" s="105"/>
      <c r="B236" s="29" t="s">
        <v>338</v>
      </c>
      <c r="C236" s="30">
        <v>902</v>
      </c>
      <c r="D236" s="33" t="s">
        <v>6</v>
      </c>
      <c r="E236" s="33" t="s">
        <v>70</v>
      </c>
      <c r="F236" s="31" t="s">
        <v>89</v>
      </c>
      <c r="G236" s="31" t="s">
        <v>138</v>
      </c>
      <c r="H236" s="31" t="s">
        <v>2</v>
      </c>
      <c r="I236" s="31" t="s">
        <v>209</v>
      </c>
      <c r="J236" s="33"/>
      <c r="K236" s="23">
        <f t="shared" si="11"/>
        <v>1062.3</v>
      </c>
    </row>
    <row r="237" spans="1:13" s="17" customFormat="1" ht="31.5" hidden="1" customHeight="1" x14ac:dyDescent="0.2">
      <c r="A237" s="105"/>
      <c r="B237" s="29" t="s">
        <v>122</v>
      </c>
      <c r="C237" s="30">
        <v>902</v>
      </c>
      <c r="D237" s="33" t="s">
        <v>6</v>
      </c>
      <c r="E237" s="33" t="s">
        <v>70</v>
      </c>
      <c r="F237" s="31" t="s">
        <v>89</v>
      </c>
      <c r="G237" s="31" t="s">
        <v>138</v>
      </c>
      <c r="H237" s="31" t="s">
        <v>2</v>
      </c>
      <c r="I237" s="31" t="s">
        <v>209</v>
      </c>
      <c r="J237" s="33" t="s">
        <v>49</v>
      </c>
      <c r="K237" s="23">
        <v>1062.3</v>
      </c>
    </row>
    <row r="238" spans="1:13" s="17" customFormat="1" ht="18" hidden="1" customHeight="1" x14ac:dyDescent="0.2">
      <c r="A238" s="105"/>
      <c r="B238" s="29" t="s">
        <v>41</v>
      </c>
      <c r="C238" s="30">
        <v>902</v>
      </c>
      <c r="D238" s="33" t="s">
        <v>7</v>
      </c>
      <c r="E238" s="31"/>
      <c r="F238" s="31"/>
      <c r="G238" s="32"/>
      <c r="H238" s="31"/>
      <c r="I238" s="31"/>
      <c r="J238" s="31"/>
      <c r="K238" s="23">
        <f>SUM(K239+K260)</f>
        <v>0</v>
      </c>
      <c r="L238" s="41"/>
      <c r="M238" s="41"/>
    </row>
    <row r="239" spans="1:13" s="17" customFormat="1" ht="18" hidden="1" customHeight="1" x14ac:dyDescent="0.2">
      <c r="A239" s="105"/>
      <c r="B239" s="29" t="s">
        <v>257</v>
      </c>
      <c r="C239" s="30">
        <v>902</v>
      </c>
      <c r="D239" s="33" t="s">
        <v>7</v>
      </c>
      <c r="E239" s="31" t="s">
        <v>4</v>
      </c>
      <c r="F239" s="31"/>
      <c r="G239" s="32"/>
      <c r="H239" s="31"/>
      <c r="I239" s="31"/>
      <c r="J239" s="31"/>
      <c r="K239" s="23">
        <f>K240+K257</f>
        <v>0</v>
      </c>
      <c r="L239" s="41"/>
      <c r="M239" s="41"/>
    </row>
    <row r="240" spans="1:13" s="17" customFormat="1" ht="18" hidden="1" customHeight="1" x14ac:dyDescent="0.2">
      <c r="A240" s="105"/>
      <c r="B240" s="34" t="s">
        <v>355</v>
      </c>
      <c r="C240" s="30">
        <v>902</v>
      </c>
      <c r="D240" s="33" t="s">
        <v>7</v>
      </c>
      <c r="E240" s="31" t="s">
        <v>4</v>
      </c>
      <c r="F240" s="31" t="s">
        <v>4</v>
      </c>
      <c r="G240" s="31"/>
      <c r="H240" s="31"/>
      <c r="I240" s="31"/>
      <c r="J240" s="33"/>
      <c r="K240" s="23">
        <f>K241</f>
        <v>0</v>
      </c>
      <c r="L240" s="41"/>
      <c r="M240" s="41"/>
    </row>
    <row r="241" spans="1:13" s="17" customFormat="1" ht="63" hidden="1" customHeight="1" x14ac:dyDescent="0.2">
      <c r="A241" s="105"/>
      <c r="B241" s="29" t="s">
        <v>472</v>
      </c>
      <c r="C241" s="30">
        <v>902</v>
      </c>
      <c r="D241" s="33" t="s">
        <v>7</v>
      </c>
      <c r="E241" s="31" t="s">
        <v>4</v>
      </c>
      <c r="F241" s="31" t="s">
        <v>4</v>
      </c>
      <c r="G241" s="31" t="s">
        <v>90</v>
      </c>
      <c r="H241" s="31"/>
      <c r="I241" s="31"/>
      <c r="J241" s="33"/>
      <c r="K241" s="23">
        <f>K242</f>
        <v>0</v>
      </c>
      <c r="L241" s="41"/>
      <c r="M241" s="41"/>
    </row>
    <row r="242" spans="1:13" s="17" customFormat="1" ht="31.5" hidden="1" customHeight="1" x14ac:dyDescent="0.2">
      <c r="A242" s="105"/>
      <c r="B242" s="34" t="s">
        <v>473</v>
      </c>
      <c r="C242" s="30">
        <v>902</v>
      </c>
      <c r="D242" s="33" t="s">
        <v>7</v>
      </c>
      <c r="E242" s="31" t="s">
        <v>4</v>
      </c>
      <c r="F242" s="31" t="s">
        <v>4</v>
      </c>
      <c r="G242" s="31" t="s">
        <v>90</v>
      </c>
      <c r="H242" s="31" t="s">
        <v>2</v>
      </c>
      <c r="I242" s="31"/>
      <c r="J242" s="33"/>
      <c r="K242" s="23">
        <f>K245+K251+K243+K247+K249+K253+K255</f>
        <v>0</v>
      </c>
    </row>
    <row r="243" spans="1:13" s="17" customFormat="1" ht="18" hidden="1" customHeight="1" x14ac:dyDescent="0.2">
      <c r="A243" s="105"/>
      <c r="B243" s="34" t="s">
        <v>519</v>
      </c>
      <c r="C243" s="30">
        <v>902</v>
      </c>
      <c r="D243" s="33" t="s">
        <v>7</v>
      </c>
      <c r="E243" s="31" t="s">
        <v>4</v>
      </c>
      <c r="F243" s="31" t="s">
        <v>4</v>
      </c>
      <c r="G243" s="31" t="s">
        <v>90</v>
      </c>
      <c r="H243" s="31" t="s">
        <v>2</v>
      </c>
      <c r="I243" s="31" t="s">
        <v>518</v>
      </c>
      <c r="J243" s="33"/>
      <c r="K243" s="23">
        <f>K244</f>
        <v>0</v>
      </c>
    </row>
    <row r="244" spans="1:13" s="17" customFormat="1" ht="31.5" hidden="1" customHeight="1" x14ac:dyDescent="0.2">
      <c r="A244" s="105"/>
      <c r="B244" s="29" t="s">
        <v>122</v>
      </c>
      <c r="C244" s="30">
        <v>902</v>
      </c>
      <c r="D244" s="33" t="s">
        <v>7</v>
      </c>
      <c r="E244" s="31" t="s">
        <v>4</v>
      </c>
      <c r="F244" s="31" t="s">
        <v>4</v>
      </c>
      <c r="G244" s="31" t="s">
        <v>90</v>
      </c>
      <c r="H244" s="31" t="s">
        <v>2</v>
      </c>
      <c r="I244" s="31" t="s">
        <v>518</v>
      </c>
      <c r="J244" s="33" t="s">
        <v>49</v>
      </c>
      <c r="K244" s="23"/>
    </row>
    <row r="245" spans="1:13" s="17" customFormat="1" ht="18" hidden="1" customHeight="1" x14ac:dyDescent="0.2">
      <c r="A245" s="105"/>
      <c r="B245" s="29" t="s">
        <v>403</v>
      </c>
      <c r="C245" s="30">
        <v>902</v>
      </c>
      <c r="D245" s="33" t="s">
        <v>7</v>
      </c>
      <c r="E245" s="31" t="s">
        <v>4</v>
      </c>
      <c r="F245" s="31" t="s">
        <v>4</v>
      </c>
      <c r="G245" s="31" t="s">
        <v>90</v>
      </c>
      <c r="H245" s="31" t="s">
        <v>2</v>
      </c>
      <c r="I245" s="31" t="s">
        <v>569</v>
      </c>
      <c r="J245" s="33"/>
      <c r="K245" s="23">
        <f>K246</f>
        <v>0</v>
      </c>
    </row>
    <row r="246" spans="1:13" s="17" customFormat="1" ht="31.5" hidden="1" customHeight="1" x14ac:dyDescent="0.2">
      <c r="A246" s="105"/>
      <c r="B246" s="34" t="s">
        <v>75</v>
      </c>
      <c r="C246" s="30">
        <v>902</v>
      </c>
      <c r="D246" s="33" t="s">
        <v>7</v>
      </c>
      <c r="E246" s="31" t="s">
        <v>4</v>
      </c>
      <c r="F246" s="31" t="s">
        <v>4</v>
      </c>
      <c r="G246" s="31" t="s">
        <v>90</v>
      </c>
      <c r="H246" s="31" t="s">
        <v>2</v>
      </c>
      <c r="I246" s="31" t="s">
        <v>569</v>
      </c>
      <c r="J246" s="33" t="s">
        <v>54</v>
      </c>
      <c r="K246" s="23"/>
    </row>
    <row r="247" spans="1:13" s="17" customFormat="1" ht="18" hidden="1" customHeight="1" x14ac:dyDescent="0.2">
      <c r="A247" s="105"/>
      <c r="B247" s="29" t="s">
        <v>525</v>
      </c>
      <c r="C247" s="30">
        <v>902</v>
      </c>
      <c r="D247" s="33" t="s">
        <v>7</v>
      </c>
      <c r="E247" s="31" t="s">
        <v>4</v>
      </c>
      <c r="F247" s="31" t="s">
        <v>4</v>
      </c>
      <c r="G247" s="31" t="s">
        <v>90</v>
      </c>
      <c r="H247" s="31" t="s">
        <v>2</v>
      </c>
      <c r="I247" s="31" t="s">
        <v>524</v>
      </c>
      <c r="J247" s="33"/>
      <c r="K247" s="23">
        <f>K248</f>
        <v>0</v>
      </c>
    </row>
    <row r="248" spans="1:13" s="17" customFormat="1" ht="31.5" hidden="1" customHeight="1" x14ac:dyDescent="0.2">
      <c r="A248" s="105"/>
      <c r="B248" s="29" t="s">
        <v>75</v>
      </c>
      <c r="C248" s="30">
        <v>902</v>
      </c>
      <c r="D248" s="33" t="s">
        <v>7</v>
      </c>
      <c r="E248" s="31" t="s">
        <v>4</v>
      </c>
      <c r="F248" s="31" t="s">
        <v>4</v>
      </c>
      <c r="G248" s="31" t="s">
        <v>90</v>
      </c>
      <c r="H248" s="31" t="s">
        <v>2</v>
      </c>
      <c r="I248" s="31" t="s">
        <v>524</v>
      </c>
      <c r="J248" s="33" t="s">
        <v>54</v>
      </c>
      <c r="K248" s="23"/>
    </row>
    <row r="249" spans="1:13" s="17" customFormat="1" ht="18" hidden="1" customHeight="1" x14ac:dyDescent="0.2">
      <c r="A249" s="105"/>
      <c r="B249" s="29" t="s">
        <v>399</v>
      </c>
      <c r="C249" s="30">
        <v>902</v>
      </c>
      <c r="D249" s="33" t="s">
        <v>7</v>
      </c>
      <c r="E249" s="31" t="s">
        <v>4</v>
      </c>
      <c r="F249" s="31" t="s">
        <v>4</v>
      </c>
      <c r="G249" s="31" t="s">
        <v>90</v>
      </c>
      <c r="H249" s="31" t="s">
        <v>2</v>
      </c>
      <c r="I249" s="31" t="s">
        <v>400</v>
      </c>
      <c r="J249" s="33"/>
      <c r="K249" s="23">
        <f>K250</f>
        <v>0</v>
      </c>
    </row>
    <row r="250" spans="1:13" s="17" customFormat="1" ht="31.5" hidden="1" customHeight="1" x14ac:dyDescent="0.2">
      <c r="A250" s="105"/>
      <c r="B250" s="29" t="s">
        <v>75</v>
      </c>
      <c r="C250" s="30">
        <v>902</v>
      </c>
      <c r="D250" s="33" t="s">
        <v>7</v>
      </c>
      <c r="E250" s="31" t="s">
        <v>4</v>
      </c>
      <c r="F250" s="31" t="s">
        <v>4</v>
      </c>
      <c r="G250" s="31" t="s">
        <v>90</v>
      </c>
      <c r="H250" s="31" t="s">
        <v>2</v>
      </c>
      <c r="I250" s="31" t="s">
        <v>400</v>
      </c>
      <c r="J250" s="33" t="s">
        <v>54</v>
      </c>
      <c r="K250" s="23"/>
    </row>
    <row r="251" spans="1:13" s="17" customFormat="1" ht="31.5" hidden="1" customHeight="1" x14ac:dyDescent="0.2">
      <c r="A251" s="105"/>
      <c r="B251" s="29" t="s">
        <v>402</v>
      </c>
      <c r="C251" s="30">
        <v>902</v>
      </c>
      <c r="D251" s="33" t="s">
        <v>7</v>
      </c>
      <c r="E251" s="31" t="s">
        <v>4</v>
      </c>
      <c r="F251" s="31" t="s">
        <v>4</v>
      </c>
      <c r="G251" s="31" t="s">
        <v>90</v>
      </c>
      <c r="H251" s="31" t="s">
        <v>2</v>
      </c>
      <c r="I251" s="31" t="s">
        <v>401</v>
      </c>
      <c r="J251" s="33"/>
      <c r="K251" s="23">
        <f>K252</f>
        <v>0</v>
      </c>
    </row>
    <row r="252" spans="1:13" s="17" customFormat="1" ht="31.5" hidden="1" customHeight="1" x14ac:dyDescent="0.2">
      <c r="A252" s="105"/>
      <c r="B252" s="34" t="s">
        <v>75</v>
      </c>
      <c r="C252" s="30">
        <v>902</v>
      </c>
      <c r="D252" s="33" t="s">
        <v>7</v>
      </c>
      <c r="E252" s="31" t="s">
        <v>4</v>
      </c>
      <c r="F252" s="31" t="s">
        <v>4</v>
      </c>
      <c r="G252" s="31" t="s">
        <v>90</v>
      </c>
      <c r="H252" s="31" t="s">
        <v>2</v>
      </c>
      <c r="I252" s="31" t="s">
        <v>401</v>
      </c>
      <c r="J252" s="33" t="s">
        <v>54</v>
      </c>
      <c r="K252" s="23"/>
    </row>
    <row r="253" spans="1:13" s="17" customFormat="1" ht="47.25" hidden="1" customHeight="1" x14ac:dyDescent="0.2">
      <c r="A253" s="105"/>
      <c r="B253" s="29" t="s">
        <v>541</v>
      </c>
      <c r="C253" s="30">
        <v>902</v>
      </c>
      <c r="D253" s="33" t="s">
        <v>7</v>
      </c>
      <c r="E253" s="31" t="s">
        <v>4</v>
      </c>
      <c r="F253" s="31" t="s">
        <v>4</v>
      </c>
      <c r="G253" s="31" t="s">
        <v>90</v>
      </c>
      <c r="H253" s="31" t="s">
        <v>2</v>
      </c>
      <c r="I253" s="31" t="s">
        <v>457</v>
      </c>
      <c r="J253" s="33"/>
      <c r="K253" s="23">
        <f>K254</f>
        <v>0</v>
      </c>
    </row>
    <row r="254" spans="1:13" s="17" customFormat="1" ht="31.5" hidden="1" customHeight="1" x14ac:dyDescent="0.2">
      <c r="A254" s="105"/>
      <c r="B254" s="29" t="s">
        <v>75</v>
      </c>
      <c r="C254" s="30">
        <v>902</v>
      </c>
      <c r="D254" s="33" t="s">
        <v>7</v>
      </c>
      <c r="E254" s="31" t="s">
        <v>4</v>
      </c>
      <c r="F254" s="31" t="s">
        <v>4</v>
      </c>
      <c r="G254" s="31" t="s">
        <v>90</v>
      </c>
      <c r="H254" s="31" t="s">
        <v>2</v>
      </c>
      <c r="I254" s="31" t="s">
        <v>457</v>
      </c>
      <c r="J254" s="33" t="s">
        <v>54</v>
      </c>
      <c r="K254" s="23"/>
    </row>
    <row r="255" spans="1:13" s="17" customFormat="1" ht="31.5" hidden="1" customHeight="1" x14ac:dyDescent="0.2">
      <c r="A255" s="105"/>
      <c r="B255" s="29" t="s">
        <v>631</v>
      </c>
      <c r="C255" s="30">
        <v>902</v>
      </c>
      <c r="D255" s="31" t="s">
        <v>7</v>
      </c>
      <c r="E255" s="31" t="s">
        <v>4</v>
      </c>
      <c r="F255" s="31" t="s">
        <v>4</v>
      </c>
      <c r="G255" s="31" t="s">
        <v>90</v>
      </c>
      <c r="H255" s="31" t="s">
        <v>2</v>
      </c>
      <c r="I255" s="31" t="s">
        <v>630</v>
      </c>
      <c r="J255" s="31"/>
      <c r="K255" s="23">
        <f>K256</f>
        <v>0</v>
      </c>
    </row>
    <row r="256" spans="1:13" s="17" customFormat="1" ht="31.5" hidden="1" customHeight="1" x14ac:dyDescent="0.2">
      <c r="A256" s="105"/>
      <c r="B256" s="29" t="s">
        <v>75</v>
      </c>
      <c r="C256" s="30">
        <v>902</v>
      </c>
      <c r="D256" s="31" t="s">
        <v>7</v>
      </c>
      <c r="E256" s="31" t="s">
        <v>4</v>
      </c>
      <c r="F256" s="31" t="s">
        <v>4</v>
      </c>
      <c r="G256" s="31" t="s">
        <v>90</v>
      </c>
      <c r="H256" s="31" t="s">
        <v>2</v>
      </c>
      <c r="I256" s="31" t="s">
        <v>630</v>
      </c>
      <c r="J256" s="31" t="s">
        <v>54</v>
      </c>
      <c r="K256" s="23"/>
    </row>
    <row r="257" spans="1:12" s="17" customFormat="1" ht="18" hidden="1" customHeight="1" x14ac:dyDescent="0.2">
      <c r="A257" s="105"/>
      <c r="B257" s="29" t="s">
        <v>53</v>
      </c>
      <c r="C257" s="30">
        <v>902</v>
      </c>
      <c r="D257" s="33" t="s">
        <v>7</v>
      </c>
      <c r="E257" s="31" t="s">
        <v>4</v>
      </c>
      <c r="F257" s="31" t="s">
        <v>429</v>
      </c>
      <c r="G257" s="31"/>
      <c r="H257" s="31"/>
      <c r="I257" s="31"/>
      <c r="J257" s="33"/>
      <c r="K257" s="23">
        <f>K258</f>
        <v>0</v>
      </c>
    </row>
    <row r="258" spans="1:12" s="17" customFormat="1" ht="18" hidden="1" customHeight="1" x14ac:dyDescent="0.2">
      <c r="A258" s="105"/>
      <c r="B258" s="29" t="s">
        <v>565</v>
      </c>
      <c r="C258" s="30">
        <v>902</v>
      </c>
      <c r="D258" s="33" t="s">
        <v>7</v>
      </c>
      <c r="E258" s="31" t="s">
        <v>4</v>
      </c>
      <c r="F258" s="31" t="s">
        <v>429</v>
      </c>
      <c r="G258" s="31" t="s">
        <v>566</v>
      </c>
      <c r="H258" s="31" t="s">
        <v>77</v>
      </c>
      <c r="I258" s="31" t="s">
        <v>567</v>
      </c>
      <c r="J258" s="33"/>
      <c r="K258" s="23">
        <f>K259</f>
        <v>0</v>
      </c>
    </row>
    <row r="259" spans="1:12" s="17" customFormat="1" ht="31.5" hidden="1" customHeight="1" x14ac:dyDescent="0.2">
      <c r="A259" s="105"/>
      <c r="B259" s="42" t="s">
        <v>122</v>
      </c>
      <c r="C259" s="30">
        <v>902</v>
      </c>
      <c r="D259" s="33" t="s">
        <v>7</v>
      </c>
      <c r="E259" s="31" t="s">
        <v>4</v>
      </c>
      <c r="F259" s="31" t="s">
        <v>429</v>
      </c>
      <c r="G259" s="31" t="s">
        <v>566</v>
      </c>
      <c r="H259" s="31" t="s">
        <v>77</v>
      </c>
      <c r="I259" s="31" t="s">
        <v>567</v>
      </c>
      <c r="J259" s="33" t="s">
        <v>49</v>
      </c>
      <c r="K259" s="23"/>
    </row>
    <row r="260" spans="1:12" s="17" customFormat="1" ht="18" hidden="1" customHeight="1" x14ac:dyDescent="0.2">
      <c r="A260" s="105"/>
      <c r="B260" s="34" t="s">
        <v>447</v>
      </c>
      <c r="C260" s="30">
        <v>902</v>
      </c>
      <c r="D260" s="33" t="s">
        <v>7</v>
      </c>
      <c r="E260" s="31" t="s">
        <v>5</v>
      </c>
      <c r="F260" s="31"/>
      <c r="G260" s="31"/>
      <c r="H260" s="31"/>
      <c r="I260" s="31"/>
      <c r="J260" s="33"/>
      <c r="K260" s="23">
        <f>K261</f>
        <v>0</v>
      </c>
    </row>
    <row r="261" spans="1:12" s="17" customFormat="1" ht="18" hidden="1" customHeight="1" x14ac:dyDescent="0.2">
      <c r="A261" s="105"/>
      <c r="B261" s="34" t="s">
        <v>515</v>
      </c>
      <c r="C261" s="30">
        <v>902</v>
      </c>
      <c r="D261" s="33" t="s">
        <v>7</v>
      </c>
      <c r="E261" s="31" t="s">
        <v>5</v>
      </c>
      <c r="F261" s="31" t="s">
        <v>30</v>
      </c>
      <c r="G261" s="31"/>
      <c r="H261" s="31"/>
      <c r="I261" s="31"/>
      <c r="J261" s="33"/>
      <c r="K261" s="23">
        <f>K262</f>
        <v>0</v>
      </c>
    </row>
    <row r="262" spans="1:12" s="17" customFormat="1" ht="18" hidden="1" customHeight="1" x14ac:dyDescent="0.2">
      <c r="A262" s="105"/>
      <c r="B262" s="34" t="s">
        <v>479</v>
      </c>
      <c r="C262" s="30">
        <v>902</v>
      </c>
      <c r="D262" s="33" t="s">
        <v>7</v>
      </c>
      <c r="E262" s="31" t="s">
        <v>5</v>
      </c>
      <c r="F262" s="31" t="s">
        <v>30</v>
      </c>
      <c r="G262" s="31" t="s">
        <v>116</v>
      </c>
      <c r="H262" s="31"/>
      <c r="I262" s="31"/>
      <c r="J262" s="33"/>
      <c r="K262" s="23">
        <f>K263</f>
        <v>0</v>
      </c>
    </row>
    <row r="263" spans="1:12" s="17" customFormat="1" ht="31.5" hidden="1" customHeight="1" x14ac:dyDescent="0.2">
      <c r="A263" s="105"/>
      <c r="B263" s="34" t="s">
        <v>516</v>
      </c>
      <c r="C263" s="30">
        <v>902</v>
      </c>
      <c r="D263" s="33" t="s">
        <v>7</v>
      </c>
      <c r="E263" s="31" t="s">
        <v>5</v>
      </c>
      <c r="F263" s="31" t="s">
        <v>30</v>
      </c>
      <c r="G263" s="31" t="s">
        <v>116</v>
      </c>
      <c r="H263" s="31" t="s">
        <v>2</v>
      </c>
      <c r="I263" s="31"/>
      <c r="J263" s="33"/>
      <c r="K263" s="23">
        <f>K268+K270+K264+K266</f>
        <v>0</v>
      </c>
      <c r="L263" s="17">
        <f>K261+K627+K637+K662+K708+K757+K831+K1078</f>
        <v>338123.1</v>
      </c>
    </row>
    <row r="264" spans="1:12" s="17" customFormat="1" ht="18" hidden="1" customHeight="1" x14ac:dyDescent="0.2">
      <c r="A264" s="105"/>
      <c r="B264" s="38" t="s">
        <v>521</v>
      </c>
      <c r="C264" s="30">
        <v>902</v>
      </c>
      <c r="D264" s="33" t="s">
        <v>7</v>
      </c>
      <c r="E264" s="31" t="s">
        <v>5</v>
      </c>
      <c r="F264" s="31" t="s">
        <v>30</v>
      </c>
      <c r="G264" s="31" t="s">
        <v>116</v>
      </c>
      <c r="H264" s="31" t="s">
        <v>2</v>
      </c>
      <c r="I264" s="31" t="s">
        <v>527</v>
      </c>
      <c r="J264" s="33"/>
      <c r="K264" s="23">
        <f>K265</f>
        <v>0</v>
      </c>
    </row>
    <row r="265" spans="1:12" s="17" customFormat="1" ht="31.5" hidden="1" customHeight="1" x14ac:dyDescent="0.2">
      <c r="A265" s="105"/>
      <c r="B265" s="42" t="s">
        <v>122</v>
      </c>
      <c r="C265" s="30">
        <v>902</v>
      </c>
      <c r="D265" s="33" t="s">
        <v>7</v>
      </c>
      <c r="E265" s="31" t="s">
        <v>5</v>
      </c>
      <c r="F265" s="31" t="s">
        <v>30</v>
      </c>
      <c r="G265" s="31" t="s">
        <v>116</v>
      </c>
      <c r="H265" s="31" t="s">
        <v>2</v>
      </c>
      <c r="I265" s="31" t="s">
        <v>527</v>
      </c>
      <c r="J265" s="33" t="s">
        <v>49</v>
      </c>
      <c r="K265" s="23"/>
    </row>
    <row r="266" spans="1:12" s="17" customFormat="1" ht="31.5" hidden="1" customHeight="1" x14ac:dyDescent="0.2">
      <c r="A266" s="105"/>
      <c r="B266" s="38" t="s">
        <v>529</v>
      </c>
      <c r="C266" s="30">
        <v>902</v>
      </c>
      <c r="D266" s="33" t="s">
        <v>7</v>
      </c>
      <c r="E266" s="31" t="s">
        <v>5</v>
      </c>
      <c r="F266" s="31" t="s">
        <v>30</v>
      </c>
      <c r="G266" s="31" t="s">
        <v>116</v>
      </c>
      <c r="H266" s="31" t="s">
        <v>2</v>
      </c>
      <c r="I266" s="31" t="s">
        <v>528</v>
      </c>
      <c r="J266" s="33"/>
      <c r="K266" s="23">
        <f>K267</f>
        <v>0</v>
      </c>
    </row>
    <row r="267" spans="1:12" s="17" customFormat="1" ht="31.5" hidden="1" customHeight="1" x14ac:dyDescent="0.2">
      <c r="A267" s="105"/>
      <c r="B267" s="42" t="s">
        <v>122</v>
      </c>
      <c r="C267" s="30">
        <v>902</v>
      </c>
      <c r="D267" s="33" t="s">
        <v>7</v>
      </c>
      <c r="E267" s="31" t="s">
        <v>5</v>
      </c>
      <c r="F267" s="31" t="s">
        <v>30</v>
      </c>
      <c r="G267" s="31" t="s">
        <v>116</v>
      </c>
      <c r="H267" s="31" t="s">
        <v>2</v>
      </c>
      <c r="I267" s="31" t="s">
        <v>528</v>
      </c>
      <c r="J267" s="33" t="s">
        <v>49</v>
      </c>
      <c r="K267" s="23"/>
    </row>
    <row r="268" spans="1:12" s="17" customFormat="1" ht="18" hidden="1" customHeight="1" x14ac:dyDescent="0.2">
      <c r="A268" s="105"/>
      <c r="B268" s="34" t="s">
        <v>517</v>
      </c>
      <c r="C268" s="30">
        <v>902</v>
      </c>
      <c r="D268" s="33" t="s">
        <v>7</v>
      </c>
      <c r="E268" s="31" t="s">
        <v>5</v>
      </c>
      <c r="F268" s="31" t="s">
        <v>30</v>
      </c>
      <c r="G268" s="31" t="s">
        <v>116</v>
      </c>
      <c r="H268" s="31" t="s">
        <v>2</v>
      </c>
      <c r="I268" s="31" t="s">
        <v>514</v>
      </c>
      <c r="J268" s="33"/>
      <c r="K268" s="23">
        <f>K269</f>
        <v>0</v>
      </c>
    </row>
    <row r="269" spans="1:12" s="17" customFormat="1" ht="31.5" hidden="1" customHeight="1" x14ac:dyDescent="0.2">
      <c r="A269" s="105"/>
      <c r="B269" s="29" t="s">
        <v>122</v>
      </c>
      <c r="C269" s="30">
        <v>902</v>
      </c>
      <c r="D269" s="33" t="s">
        <v>7</v>
      </c>
      <c r="E269" s="31" t="s">
        <v>5</v>
      </c>
      <c r="F269" s="31" t="s">
        <v>30</v>
      </c>
      <c r="G269" s="31" t="s">
        <v>116</v>
      </c>
      <c r="H269" s="31" t="s">
        <v>2</v>
      </c>
      <c r="I269" s="31" t="s">
        <v>514</v>
      </c>
      <c r="J269" s="33" t="s">
        <v>49</v>
      </c>
      <c r="K269" s="23"/>
    </row>
    <row r="270" spans="1:12" s="17" customFormat="1" ht="18" hidden="1" customHeight="1" x14ac:dyDescent="0.2">
      <c r="A270" s="105"/>
      <c r="B270" s="29" t="s">
        <v>521</v>
      </c>
      <c r="C270" s="30">
        <v>902</v>
      </c>
      <c r="D270" s="33" t="s">
        <v>7</v>
      </c>
      <c r="E270" s="31" t="s">
        <v>5</v>
      </c>
      <c r="F270" s="31" t="s">
        <v>30</v>
      </c>
      <c r="G270" s="31" t="s">
        <v>116</v>
      </c>
      <c r="H270" s="31" t="s">
        <v>2</v>
      </c>
      <c r="I270" s="31" t="s">
        <v>435</v>
      </c>
      <c r="J270" s="33"/>
      <c r="K270" s="23">
        <f>K271</f>
        <v>0</v>
      </c>
    </row>
    <row r="271" spans="1:12" s="17" customFormat="1" ht="31.5" hidden="1" customHeight="1" x14ac:dyDescent="0.2">
      <c r="A271" s="105"/>
      <c r="B271" s="29" t="s">
        <v>122</v>
      </c>
      <c r="C271" s="30">
        <v>902</v>
      </c>
      <c r="D271" s="33" t="s">
        <v>7</v>
      </c>
      <c r="E271" s="31" t="s">
        <v>5</v>
      </c>
      <c r="F271" s="31" t="s">
        <v>30</v>
      </c>
      <c r="G271" s="31" t="s">
        <v>116</v>
      </c>
      <c r="H271" s="31" t="s">
        <v>2</v>
      </c>
      <c r="I271" s="31" t="s">
        <v>435</v>
      </c>
      <c r="J271" s="33" t="s">
        <v>49</v>
      </c>
      <c r="K271" s="23"/>
    </row>
    <row r="272" spans="1:12" s="17" customFormat="1" ht="18" hidden="1" customHeight="1" x14ac:dyDescent="0.2">
      <c r="A272" s="105"/>
      <c r="B272" s="29" t="s">
        <v>18</v>
      </c>
      <c r="C272" s="30">
        <v>902</v>
      </c>
      <c r="D272" s="33" t="s">
        <v>8</v>
      </c>
      <c r="E272" s="33"/>
      <c r="F272" s="31"/>
      <c r="G272" s="31"/>
      <c r="H272" s="31"/>
      <c r="I272" s="31"/>
      <c r="J272" s="33"/>
      <c r="K272" s="23">
        <f t="shared" ref="K272:K277" si="12">K273</f>
        <v>439</v>
      </c>
    </row>
    <row r="273" spans="1:11" s="17" customFormat="1" ht="17.25" hidden="1" customHeight="1" x14ac:dyDescent="0.2">
      <c r="A273" s="105"/>
      <c r="B273" s="29" t="s">
        <v>231</v>
      </c>
      <c r="C273" s="30">
        <v>902</v>
      </c>
      <c r="D273" s="33" t="s">
        <v>8</v>
      </c>
      <c r="E273" s="33" t="s">
        <v>7</v>
      </c>
      <c r="F273" s="31"/>
      <c r="G273" s="31"/>
      <c r="H273" s="31"/>
      <c r="I273" s="31"/>
      <c r="J273" s="33"/>
      <c r="K273" s="23">
        <f t="shared" si="12"/>
        <v>439</v>
      </c>
    </row>
    <row r="274" spans="1:11" s="17" customFormat="1" ht="31.5" hidden="1" customHeight="1" x14ac:dyDescent="0.2">
      <c r="A274" s="105"/>
      <c r="B274" s="29" t="s">
        <v>313</v>
      </c>
      <c r="C274" s="30">
        <v>902</v>
      </c>
      <c r="D274" s="33" t="s">
        <v>8</v>
      </c>
      <c r="E274" s="33" t="s">
        <v>7</v>
      </c>
      <c r="F274" s="31" t="s">
        <v>8</v>
      </c>
      <c r="G274" s="31"/>
      <c r="H274" s="31"/>
      <c r="I274" s="31"/>
      <c r="J274" s="33"/>
      <c r="K274" s="23">
        <f t="shared" si="12"/>
        <v>439</v>
      </c>
    </row>
    <row r="275" spans="1:11" s="17" customFormat="1" ht="31.5" hidden="1" customHeight="1" x14ac:dyDescent="0.2">
      <c r="A275" s="105"/>
      <c r="B275" s="29" t="s">
        <v>314</v>
      </c>
      <c r="C275" s="30">
        <v>902</v>
      </c>
      <c r="D275" s="33" t="s">
        <v>8</v>
      </c>
      <c r="E275" s="33" t="s">
        <v>7</v>
      </c>
      <c r="F275" s="31" t="s">
        <v>8</v>
      </c>
      <c r="G275" s="31" t="s">
        <v>90</v>
      </c>
      <c r="H275" s="31"/>
      <c r="I275" s="31"/>
      <c r="J275" s="33"/>
      <c r="K275" s="23">
        <f t="shared" si="12"/>
        <v>439</v>
      </c>
    </row>
    <row r="276" spans="1:11" s="17" customFormat="1" ht="31.5" hidden="1" customHeight="1" x14ac:dyDescent="0.2">
      <c r="A276" s="105"/>
      <c r="B276" s="29" t="s">
        <v>91</v>
      </c>
      <c r="C276" s="30">
        <v>902</v>
      </c>
      <c r="D276" s="33" t="s">
        <v>8</v>
      </c>
      <c r="E276" s="33" t="s">
        <v>7</v>
      </c>
      <c r="F276" s="31" t="s">
        <v>8</v>
      </c>
      <c r="G276" s="31" t="s">
        <v>90</v>
      </c>
      <c r="H276" s="31" t="s">
        <v>4</v>
      </c>
      <c r="I276" s="31"/>
      <c r="J276" s="33"/>
      <c r="K276" s="23">
        <f>K277+K279</f>
        <v>439</v>
      </c>
    </row>
    <row r="277" spans="1:11" s="17" customFormat="1" ht="18" hidden="1" customHeight="1" x14ac:dyDescent="0.2">
      <c r="A277" s="105"/>
      <c r="B277" s="29" t="s">
        <v>233</v>
      </c>
      <c r="C277" s="30">
        <v>902</v>
      </c>
      <c r="D277" s="33" t="s">
        <v>8</v>
      </c>
      <c r="E277" s="33" t="s">
        <v>7</v>
      </c>
      <c r="F277" s="31" t="s">
        <v>8</v>
      </c>
      <c r="G277" s="31" t="s">
        <v>90</v>
      </c>
      <c r="H277" s="31" t="s">
        <v>4</v>
      </c>
      <c r="I277" s="31" t="s">
        <v>232</v>
      </c>
      <c r="J277" s="33"/>
      <c r="K277" s="23">
        <f t="shared" si="12"/>
        <v>439</v>
      </c>
    </row>
    <row r="278" spans="1:11" s="17" customFormat="1" ht="31.5" hidden="1" customHeight="1" x14ac:dyDescent="0.2">
      <c r="A278" s="105"/>
      <c r="B278" s="29" t="s">
        <v>122</v>
      </c>
      <c r="C278" s="30">
        <v>902</v>
      </c>
      <c r="D278" s="33" t="s">
        <v>8</v>
      </c>
      <c r="E278" s="33" t="s">
        <v>7</v>
      </c>
      <c r="F278" s="31" t="s">
        <v>8</v>
      </c>
      <c r="G278" s="31" t="s">
        <v>90</v>
      </c>
      <c r="H278" s="31" t="s">
        <v>4</v>
      </c>
      <c r="I278" s="31" t="s">
        <v>232</v>
      </c>
      <c r="J278" s="33" t="s">
        <v>49</v>
      </c>
      <c r="K278" s="23">
        <f>120+319</f>
        <v>439</v>
      </c>
    </row>
    <row r="279" spans="1:11" s="17" customFormat="1" ht="31.5" hidden="1" customHeight="1" x14ac:dyDescent="0.2">
      <c r="A279" s="105"/>
      <c r="B279" s="29" t="s">
        <v>617</v>
      </c>
      <c r="C279" s="30">
        <v>902</v>
      </c>
      <c r="D279" s="33" t="s">
        <v>8</v>
      </c>
      <c r="E279" s="33" t="s">
        <v>7</v>
      </c>
      <c r="F279" s="31" t="s">
        <v>8</v>
      </c>
      <c r="G279" s="31" t="s">
        <v>90</v>
      </c>
      <c r="H279" s="31" t="s">
        <v>4</v>
      </c>
      <c r="I279" s="31" t="s">
        <v>618</v>
      </c>
      <c r="J279" s="33"/>
      <c r="K279" s="23">
        <f>K280</f>
        <v>0</v>
      </c>
    </row>
    <row r="280" spans="1:11" s="17" customFormat="1" ht="31.5" hidden="1" customHeight="1" x14ac:dyDescent="0.2">
      <c r="A280" s="105"/>
      <c r="B280" s="29" t="s">
        <v>122</v>
      </c>
      <c r="C280" s="30">
        <v>902</v>
      </c>
      <c r="D280" s="33" t="s">
        <v>8</v>
      </c>
      <c r="E280" s="33" t="s">
        <v>7</v>
      </c>
      <c r="F280" s="31" t="s">
        <v>8</v>
      </c>
      <c r="G280" s="31" t="s">
        <v>90</v>
      </c>
      <c r="H280" s="31" t="s">
        <v>4</v>
      </c>
      <c r="I280" s="31" t="s">
        <v>618</v>
      </c>
      <c r="J280" s="33" t="s">
        <v>49</v>
      </c>
      <c r="K280" s="23"/>
    </row>
    <row r="281" spans="1:11" s="17" customFormat="1" ht="18" hidden="1" customHeight="1" x14ac:dyDescent="0.2">
      <c r="A281" s="105"/>
      <c r="B281" s="29" t="s">
        <v>71</v>
      </c>
      <c r="C281" s="30">
        <v>902</v>
      </c>
      <c r="D281" s="31" t="s">
        <v>17</v>
      </c>
      <c r="E281" s="31"/>
      <c r="F281" s="31"/>
      <c r="G281" s="31"/>
      <c r="H281" s="31"/>
      <c r="I281" s="31"/>
      <c r="J281" s="31"/>
      <c r="K281" s="23">
        <f>SUM(K282)</f>
        <v>5375.6</v>
      </c>
    </row>
    <row r="282" spans="1:11" s="17" customFormat="1" ht="18" hidden="1" customHeight="1" x14ac:dyDescent="0.2">
      <c r="A282" s="105"/>
      <c r="B282" s="43" t="s">
        <v>45</v>
      </c>
      <c r="C282" s="30">
        <v>902</v>
      </c>
      <c r="D282" s="31" t="s">
        <v>72</v>
      </c>
      <c r="E282" s="31" t="s">
        <v>6</v>
      </c>
      <c r="F282" s="31"/>
      <c r="G282" s="31"/>
      <c r="H282" s="31"/>
      <c r="I282" s="31"/>
      <c r="J282" s="31"/>
      <c r="K282" s="23">
        <f>SUM(K288+K283)</f>
        <v>5375.6</v>
      </c>
    </row>
    <row r="283" spans="1:11" s="17" customFormat="1" ht="31.5" hidden="1" customHeight="1" x14ac:dyDescent="0.2">
      <c r="A283" s="105"/>
      <c r="B283" s="29" t="s">
        <v>160</v>
      </c>
      <c r="C283" s="30">
        <v>902</v>
      </c>
      <c r="D283" s="31" t="s">
        <v>72</v>
      </c>
      <c r="E283" s="31" t="s">
        <v>6</v>
      </c>
      <c r="F283" s="31" t="s">
        <v>70</v>
      </c>
      <c r="G283" s="32"/>
      <c r="H283" s="31"/>
      <c r="I283" s="31"/>
      <c r="J283" s="31"/>
      <c r="K283" s="23">
        <f>K284</f>
        <v>0</v>
      </c>
    </row>
    <row r="284" spans="1:11" s="17" customFormat="1" ht="47.25" hidden="1" customHeight="1" x14ac:dyDescent="0.2">
      <c r="A284" s="105"/>
      <c r="B284" s="29" t="s">
        <v>315</v>
      </c>
      <c r="C284" s="30">
        <v>902</v>
      </c>
      <c r="D284" s="31" t="s">
        <v>72</v>
      </c>
      <c r="E284" s="31" t="s">
        <v>6</v>
      </c>
      <c r="F284" s="31" t="s">
        <v>70</v>
      </c>
      <c r="G284" s="31" t="s">
        <v>90</v>
      </c>
      <c r="H284" s="31"/>
      <c r="I284" s="31"/>
      <c r="J284" s="31"/>
      <c r="K284" s="23">
        <f>K285</f>
        <v>0</v>
      </c>
    </row>
    <row r="285" spans="1:11" s="17" customFormat="1" ht="47.25" hidden="1" customHeight="1" x14ac:dyDescent="0.2">
      <c r="A285" s="105"/>
      <c r="B285" s="29" t="s">
        <v>316</v>
      </c>
      <c r="C285" s="30">
        <v>902</v>
      </c>
      <c r="D285" s="31" t="s">
        <v>72</v>
      </c>
      <c r="E285" s="31" t="s">
        <v>6</v>
      </c>
      <c r="F285" s="31" t="s">
        <v>70</v>
      </c>
      <c r="G285" s="31" t="s">
        <v>90</v>
      </c>
      <c r="H285" s="31" t="s">
        <v>2</v>
      </c>
      <c r="I285" s="31"/>
      <c r="J285" s="31"/>
      <c r="K285" s="23">
        <f>K286</f>
        <v>0</v>
      </c>
    </row>
    <row r="286" spans="1:11" s="17" customFormat="1" ht="78.75" hidden="1" customHeight="1" x14ac:dyDescent="0.2">
      <c r="A286" s="105"/>
      <c r="B286" s="29" t="s">
        <v>317</v>
      </c>
      <c r="C286" s="30">
        <v>902</v>
      </c>
      <c r="D286" s="31" t="s">
        <v>72</v>
      </c>
      <c r="E286" s="31" t="s">
        <v>6</v>
      </c>
      <c r="F286" s="31" t="s">
        <v>70</v>
      </c>
      <c r="G286" s="31" t="s">
        <v>90</v>
      </c>
      <c r="H286" s="31" t="s">
        <v>2</v>
      </c>
      <c r="I286" s="31" t="s">
        <v>275</v>
      </c>
      <c r="J286" s="31"/>
      <c r="K286" s="23">
        <f>K287</f>
        <v>0</v>
      </c>
    </row>
    <row r="287" spans="1:11" s="17" customFormat="1" ht="31.5" hidden="1" customHeight="1" x14ac:dyDescent="0.2">
      <c r="A287" s="105"/>
      <c r="B287" s="29" t="s">
        <v>122</v>
      </c>
      <c r="C287" s="30">
        <v>902</v>
      </c>
      <c r="D287" s="31" t="s">
        <v>72</v>
      </c>
      <c r="E287" s="31" t="s">
        <v>6</v>
      </c>
      <c r="F287" s="31" t="s">
        <v>70</v>
      </c>
      <c r="G287" s="31" t="s">
        <v>90</v>
      </c>
      <c r="H287" s="31" t="s">
        <v>2</v>
      </c>
      <c r="I287" s="31" t="s">
        <v>275</v>
      </c>
      <c r="J287" s="31" t="s">
        <v>49</v>
      </c>
      <c r="K287" s="23"/>
    </row>
    <row r="288" spans="1:11" s="17" customFormat="1" ht="18" hidden="1" customHeight="1" x14ac:dyDescent="0.2">
      <c r="A288" s="105"/>
      <c r="B288" s="34" t="s">
        <v>656</v>
      </c>
      <c r="C288" s="30">
        <v>902</v>
      </c>
      <c r="D288" s="31" t="s">
        <v>72</v>
      </c>
      <c r="E288" s="31" t="s">
        <v>6</v>
      </c>
      <c r="F288" s="31" t="s">
        <v>10</v>
      </c>
      <c r="G288" s="31"/>
      <c r="H288" s="31"/>
      <c r="I288" s="31"/>
      <c r="J288" s="31"/>
      <c r="K288" s="23">
        <f t="shared" ref="K288:K291" si="13">SUM(K289)</f>
        <v>5375.6</v>
      </c>
    </row>
    <row r="289" spans="1:11" s="17" customFormat="1" ht="18" hidden="1" customHeight="1" x14ac:dyDescent="0.2">
      <c r="A289" s="105"/>
      <c r="B289" s="34" t="s">
        <v>658</v>
      </c>
      <c r="C289" s="30">
        <v>902</v>
      </c>
      <c r="D289" s="31" t="s">
        <v>72</v>
      </c>
      <c r="E289" s="31" t="s">
        <v>6</v>
      </c>
      <c r="F289" s="31" t="s">
        <v>10</v>
      </c>
      <c r="G289" s="31" t="s">
        <v>90</v>
      </c>
      <c r="H289" s="31"/>
      <c r="I289" s="31"/>
      <c r="J289" s="31"/>
      <c r="K289" s="23">
        <f t="shared" si="13"/>
        <v>5375.6</v>
      </c>
    </row>
    <row r="290" spans="1:11" s="17" customFormat="1" ht="31.5" hidden="1" customHeight="1" x14ac:dyDescent="0.2">
      <c r="A290" s="105"/>
      <c r="B290" s="34" t="s">
        <v>659</v>
      </c>
      <c r="C290" s="30">
        <v>902</v>
      </c>
      <c r="D290" s="31" t="s">
        <v>72</v>
      </c>
      <c r="E290" s="31" t="s">
        <v>6</v>
      </c>
      <c r="F290" s="31" t="s">
        <v>10</v>
      </c>
      <c r="G290" s="31" t="s">
        <v>90</v>
      </c>
      <c r="H290" s="31" t="s">
        <v>2</v>
      </c>
      <c r="I290" s="31"/>
      <c r="J290" s="31"/>
      <c r="K290" s="23">
        <f t="shared" si="13"/>
        <v>5375.6</v>
      </c>
    </row>
    <row r="291" spans="1:11" s="17" customFormat="1" ht="31.5" hidden="1" customHeight="1" x14ac:dyDescent="0.2">
      <c r="A291" s="105"/>
      <c r="B291" s="34" t="s">
        <v>657</v>
      </c>
      <c r="C291" s="30">
        <v>902</v>
      </c>
      <c r="D291" s="31" t="s">
        <v>72</v>
      </c>
      <c r="E291" s="31" t="s">
        <v>6</v>
      </c>
      <c r="F291" s="31" t="s">
        <v>10</v>
      </c>
      <c r="G291" s="31" t="s">
        <v>90</v>
      </c>
      <c r="H291" s="31" t="s">
        <v>2</v>
      </c>
      <c r="I291" s="31" t="s">
        <v>96</v>
      </c>
      <c r="J291" s="31"/>
      <c r="K291" s="23">
        <f t="shared" si="13"/>
        <v>5375.6</v>
      </c>
    </row>
    <row r="292" spans="1:11" s="17" customFormat="1" ht="31.5" hidden="1" customHeight="1" x14ac:dyDescent="0.2">
      <c r="A292" s="105"/>
      <c r="B292" s="29" t="s">
        <v>122</v>
      </c>
      <c r="C292" s="30">
        <v>902</v>
      </c>
      <c r="D292" s="31" t="s">
        <v>72</v>
      </c>
      <c r="E292" s="31" t="s">
        <v>6</v>
      </c>
      <c r="F292" s="31" t="s">
        <v>10</v>
      </c>
      <c r="G292" s="31" t="s">
        <v>90</v>
      </c>
      <c r="H292" s="31" t="s">
        <v>2</v>
      </c>
      <c r="I292" s="31" t="s">
        <v>96</v>
      </c>
      <c r="J292" s="31" t="s">
        <v>49</v>
      </c>
      <c r="K292" s="23">
        <v>5375.6</v>
      </c>
    </row>
    <row r="293" spans="1:11" s="17" customFormat="1" ht="18" hidden="1" customHeight="1" x14ac:dyDescent="0.2">
      <c r="A293" s="105"/>
      <c r="B293" s="29" t="s">
        <v>20</v>
      </c>
      <c r="C293" s="30">
        <v>902</v>
      </c>
      <c r="D293" s="31">
        <v>10</v>
      </c>
      <c r="E293" s="31"/>
      <c r="F293" s="31"/>
      <c r="G293" s="32"/>
      <c r="H293" s="31"/>
      <c r="I293" s="31"/>
      <c r="J293" s="31"/>
      <c r="K293" s="23">
        <f>SUM(K294+K300+K306)</f>
        <v>78083.399999999994</v>
      </c>
    </row>
    <row r="294" spans="1:11" s="17" customFormat="1" ht="18" hidden="1" customHeight="1" x14ac:dyDescent="0.2">
      <c r="A294" s="105"/>
      <c r="B294" s="43" t="s">
        <v>42</v>
      </c>
      <c r="C294" s="30">
        <v>902</v>
      </c>
      <c r="D294" s="31" t="s">
        <v>21</v>
      </c>
      <c r="E294" s="31" t="s">
        <v>2</v>
      </c>
      <c r="F294" s="31"/>
      <c r="G294" s="32"/>
      <c r="H294" s="31"/>
      <c r="I294" s="31"/>
      <c r="J294" s="31"/>
      <c r="K294" s="23">
        <f t="shared" ref="K294:K296" si="14">SUM(K295)</f>
        <v>21223.8</v>
      </c>
    </row>
    <row r="295" spans="1:11" s="17" customFormat="1" ht="31.5" hidden="1" customHeight="1" x14ac:dyDescent="0.2">
      <c r="A295" s="105"/>
      <c r="B295" s="34" t="s">
        <v>340</v>
      </c>
      <c r="C295" s="30">
        <v>902</v>
      </c>
      <c r="D295" s="31" t="s">
        <v>21</v>
      </c>
      <c r="E295" s="31" t="s">
        <v>2</v>
      </c>
      <c r="F295" s="31" t="s">
        <v>97</v>
      </c>
      <c r="G295" s="32"/>
      <c r="H295" s="31"/>
      <c r="I295" s="31"/>
      <c r="J295" s="31"/>
      <c r="K295" s="23">
        <f t="shared" si="14"/>
        <v>21223.8</v>
      </c>
    </row>
    <row r="296" spans="1:11" s="17" customFormat="1" ht="31.5" hidden="1" customHeight="1" x14ac:dyDescent="0.2">
      <c r="A296" s="105"/>
      <c r="B296" s="34" t="s">
        <v>341</v>
      </c>
      <c r="C296" s="30">
        <v>902</v>
      </c>
      <c r="D296" s="31" t="s">
        <v>21</v>
      </c>
      <c r="E296" s="31" t="s">
        <v>2</v>
      </c>
      <c r="F296" s="31" t="s">
        <v>97</v>
      </c>
      <c r="G296" s="32">
        <v>1</v>
      </c>
      <c r="H296" s="31"/>
      <c r="I296" s="31"/>
      <c r="J296" s="31"/>
      <c r="K296" s="23">
        <f t="shared" si="14"/>
        <v>21223.8</v>
      </c>
    </row>
    <row r="297" spans="1:11" s="17" customFormat="1" ht="31.5" hidden="1" customHeight="1" x14ac:dyDescent="0.2">
      <c r="A297" s="105"/>
      <c r="B297" s="39" t="s">
        <v>182</v>
      </c>
      <c r="C297" s="30">
        <v>902</v>
      </c>
      <c r="D297" s="31" t="s">
        <v>21</v>
      </c>
      <c r="E297" s="31" t="s">
        <v>2</v>
      </c>
      <c r="F297" s="31" t="s">
        <v>97</v>
      </c>
      <c r="G297" s="32">
        <v>1</v>
      </c>
      <c r="H297" s="31" t="s">
        <v>2</v>
      </c>
      <c r="I297" s="31"/>
      <c r="J297" s="31"/>
      <c r="K297" s="23">
        <f>SUM(K298)</f>
        <v>21223.8</v>
      </c>
    </row>
    <row r="298" spans="1:11" s="17" customFormat="1" ht="31.5" hidden="1" customHeight="1" x14ac:dyDescent="0.2">
      <c r="A298" s="105"/>
      <c r="B298" s="39" t="s">
        <v>342</v>
      </c>
      <c r="C298" s="30">
        <v>902</v>
      </c>
      <c r="D298" s="31" t="s">
        <v>21</v>
      </c>
      <c r="E298" s="31" t="s">
        <v>2</v>
      </c>
      <c r="F298" s="31" t="s">
        <v>97</v>
      </c>
      <c r="G298" s="32">
        <v>1</v>
      </c>
      <c r="H298" s="31" t="s">
        <v>2</v>
      </c>
      <c r="I298" s="31" t="s">
        <v>98</v>
      </c>
      <c r="J298" s="31"/>
      <c r="K298" s="23">
        <f>SUM(K299)</f>
        <v>21223.8</v>
      </c>
    </row>
    <row r="299" spans="1:11" s="17" customFormat="1" ht="18" hidden="1" customHeight="1" x14ac:dyDescent="0.2">
      <c r="A299" s="105"/>
      <c r="B299" s="36" t="s">
        <v>55</v>
      </c>
      <c r="C299" s="30">
        <v>902</v>
      </c>
      <c r="D299" s="31" t="s">
        <v>21</v>
      </c>
      <c r="E299" s="31" t="s">
        <v>2</v>
      </c>
      <c r="F299" s="31" t="s">
        <v>97</v>
      </c>
      <c r="G299" s="32">
        <v>1</v>
      </c>
      <c r="H299" s="31" t="s">
        <v>2</v>
      </c>
      <c r="I299" s="31" t="s">
        <v>98</v>
      </c>
      <c r="J299" s="31" t="s">
        <v>56</v>
      </c>
      <c r="K299" s="23">
        <f>17371.7+3852.1</f>
        <v>21223.8</v>
      </c>
    </row>
    <row r="300" spans="1:11" s="17" customFormat="1" ht="18" hidden="1" customHeight="1" x14ac:dyDescent="0.2">
      <c r="A300" s="105"/>
      <c r="B300" s="36" t="s">
        <v>29</v>
      </c>
      <c r="C300" s="30">
        <v>902</v>
      </c>
      <c r="D300" s="31" t="s">
        <v>21</v>
      </c>
      <c r="E300" s="31" t="s">
        <v>6</v>
      </c>
      <c r="F300" s="31"/>
      <c r="G300" s="32"/>
      <c r="H300" s="31"/>
      <c r="I300" s="31"/>
      <c r="J300" s="31"/>
      <c r="K300" s="23">
        <f>K301</f>
        <v>49924.4</v>
      </c>
    </row>
    <row r="301" spans="1:11" s="17" customFormat="1" ht="18" hidden="1" customHeight="1" x14ac:dyDescent="0.2">
      <c r="A301" s="105"/>
      <c r="B301" s="34" t="s">
        <v>309</v>
      </c>
      <c r="C301" s="30">
        <v>902</v>
      </c>
      <c r="D301" s="31" t="s">
        <v>21</v>
      </c>
      <c r="E301" s="31" t="s">
        <v>6</v>
      </c>
      <c r="F301" s="31" t="s">
        <v>89</v>
      </c>
      <c r="G301" s="32"/>
      <c r="H301" s="31"/>
      <c r="I301" s="31"/>
      <c r="J301" s="31"/>
      <c r="K301" s="23">
        <f t="shared" ref="K301" si="15">K302</f>
        <v>49924.4</v>
      </c>
    </row>
    <row r="302" spans="1:11" s="17" customFormat="1" ht="18" hidden="1" customHeight="1" x14ac:dyDescent="0.2">
      <c r="A302" s="105"/>
      <c r="B302" s="34" t="s">
        <v>161</v>
      </c>
      <c r="C302" s="30">
        <v>902</v>
      </c>
      <c r="D302" s="31" t="s">
        <v>21</v>
      </c>
      <c r="E302" s="31" t="s">
        <v>6</v>
      </c>
      <c r="F302" s="31" t="s">
        <v>89</v>
      </c>
      <c r="G302" s="32">
        <v>2</v>
      </c>
      <c r="H302" s="31"/>
      <c r="I302" s="31"/>
      <c r="J302" s="31"/>
      <c r="K302" s="23">
        <f t="shared" ref="K302:K304" si="16">SUM(K303)</f>
        <v>49924.4</v>
      </c>
    </row>
    <row r="303" spans="1:11" s="17" customFormat="1" ht="31.5" hidden="1" customHeight="1" x14ac:dyDescent="0.2">
      <c r="A303" s="105"/>
      <c r="B303" s="34" t="s">
        <v>94</v>
      </c>
      <c r="C303" s="30">
        <v>902</v>
      </c>
      <c r="D303" s="31" t="s">
        <v>21</v>
      </c>
      <c r="E303" s="31" t="s">
        <v>6</v>
      </c>
      <c r="F303" s="31" t="s">
        <v>89</v>
      </c>
      <c r="G303" s="32">
        <v>2</v>
      </c>
      <c r="H303" s="31" t="s">
        <v>2</v>
      </c>
      <c r="I303" s="31"/>
      <c r="J303" s="31"/>
      <c r="K303" s="23">
        <f t="shared" si="16"/>
        <v>49924.4</v>
      </c>
    </row>
    <row r="304" spans="1:11" s="17" customFormat="1" ht="18" hidden="1" customHeight="1" x14ac:dyDescent="0.2">
      <c r="A304" s="105"/>
      <c r="B304" s="34" t="s">
        <v>180</v>
      </c>
      <c r="C304" s="30">
        <v>902</v>
      </c>
      <c r="D304" s="31" t="s">
        <v>21</v>
      </c>
      <c r="E304" s="31" t="s">
        <v>6</v>
      </c>
      <c r="F304" s="31" t="s">
        <v>89</v>
      </c>
      <c r="G304" s="32">
        <v>2</v>
      </c>
      <c r="H304" s="31" t="s">
        <v>2</v>
      </c>
      <c r="I304" s="31" t="s">
        <v>181</v>
      </c>
      <c r="J304" s="31"/>
      <c r="K304" s="23">
        <f t="shared" si="16"/>
        <v>49924.4</v>
      </c>
    </row>
    <row r="305" spans="1:11" s="17" customFormat="1" ht="18" hidden="1" customHeight="1" x14ac:dyDescent="0.2">
      <c r="A305" s="105"/>
      <c r="B305" s="36" t="s">
        <v>55</v>
      </c>
      <c r="C305" s="30">
        <v>902</v>
      </c>
      <c r="D305" s="31" t="s">
        <v>21</v>
      </c>
      <c r="E305" s="31" t="s">
        <v>6</v>
      </c>
      <c r="F305" s="31" t="s">
        <v>89</v>
      </c>
      <c r="G305" s="32">
        <v>2</v>
      </c>
      <c r="H305" s="31" t="s">
        <v>2</v>
      </c>
      <c r="I305" s="31" t="s">
        <v>181</v>
      </c>
      <c r="J305" s="31" t="s">
        <v>56</v>
      </c>
      <c r="K305" s="23">
        <f>26959.2+22965.2</f>
        <v>49924.4</v>
      </c>
    </row>
    <row r="306" spans="1:11" s="17" customFormat="1" ht="18" hidden="1" customHeight="1" x14ac:dyDescent="0.2">
      <c r="A306" s="105"/>
      <c r="B306" s="29" t="s">
        <v>62</v>
      </c>
      <c r="C306" s="30">
        <v>902</v>
      </c>
      <c r="D306" s="31" t="s">
        <v>21</v>
      </c>
      <c r="E306" s="31" t="s">
        <v>30</v>
      </c>
      <c r="F306" s="31"/>
      <c r="G306" s="32"/>
      <c r="H306" s="31"/>
      <c r="I306" s="31"/>
      <c r="J306" s="31"/>
      <c r="K306" s="23">
        <f>SUM(K307+K312)</f>
        <v>6935.2</v>
      </c>
    </row>
    <row r="307" spans="1:11" s="17" customFormat="1" ht="31.5" hidden="1" customHeight="1" x14ac:dyDescent="0.2">
      <c r="A307" s="105"/>
      <c r="B307" s="34" t="s">
        <v>340</v>
      </c>
      <c r="C307" s="30">
        <v>902</v>
      </c>
      <c r="D307" s="31" t="s">
        <v>21</v>
      </c>
      <c r="E307" s="31" t="s">
        <v>30</v>
      </c>
      <c r="F307" s="31" t="s">
        <v>97</v>
      </c>
      <c r="G307" s="31"/>
      <c r="H307" s="31"/>
      <c r="I307" s="31"/>
      <c r="J307" s="31"/>
      <c r="K307" s="23">
        <f>K308</f>
        <v>1380</v>
      </c>
    </row>
    <row r="308" spans="1:11" s="17" customFormat="1" ht="31.5" hidden="1" customHeight="1" x14ac:dyDescent="0.2">
      <c r="A308" s="105"/>
      <c r="B308" s="34" t="s">
        <v>341</v>
      </c>
      <c r="C308" s="30">
        <v>902</v>
      </c>
      <c r="D308" s="31" t="s">
        <v>21</v>
      </c>
      <c r="E308" s="31" t="s">
        <v>30</v>
      </c>
      <c r="F308" s="31" t="s">
        <v>97</v>
      </c>
      <c r="G308" s="31" t="s">
        <v>90</v>
      </c>
      <c r="H308" s="31"/>
      <c r="I308" s="31"/>
      <c r="J308" s="31"/>
      <c r="K308" s="23">
        <f>K309</f>
        <v>1380</v>
      </c>
    </row>
    <row r="309" spans="1:11" s="17" customFormat="1" ht="31.5" hidden="1" customHeight="1" x14ac:dyDescent="0.2">
      <c r="A309" s="105"/>
      <c r="B309" s="29" t="s">
        <v>301</v>
      </c>
      <c r="C309" s="30">
        <v>902</v>
      </c>
      <c r="D309" s="31" t="s">
        <v>21</v>
      </c>
      <c r="E309" s="31" t="s">
        <v>30</v>
      </c>
      <c r="F309" s="31" t="s">
        <v>97</v>
      </c>
      <c r="G309" s="31" t="s">
        <v>90</v>
      </c>
      <c r="H309" s="31" t="s">
        <v>5</v>
      </c>
      <c r="I309" s="31"/>
      <c r="J309" s="31"/>
      <c r="K309" s="23">
        <f>K310</f>
        <v>1380</v>
      </c>
    </row>
    <row r="310" spans="1:11" s="17" customFormat="1" ht="63" hidden="1" customHeight="1" x14ac:dyDescent="0.2">
      <c r="A310" s="105"/>
      <c r="B310" s="29" t="s">
        <v>343</v>
      </c>
      <c r="C310" s="30">
        <v>902</v>
      </c>
      <c r="D310" s="31" t="s">
        <v>21</v>
      </c>
      <c r="E310" s="31" t="s">
        <v>30</v>
      </c>
      <c r="F310" s="31" t="s">
        <v>97</v>
      </c>
      <c r="G310" s="31" t="s">
        <v>90</v>
      </c>
      <c r="H310" s="31" t="s">
        <v>5</v>
      </c>
      <c r="I310" s="31" t="s">
        <v>302</v>
      </c>
      <c r="J310" s="31"/>
      <c r="K310" s="23">
        <f>K311</f>
        <v>1380</v>
      </c>
    </row>
    <row r="311" spans="1:11" s="17" customFormat="1" ht="18" hidden="1" customHeight="1" x14ac:dyDescent="0.2">
      <c r="A311" s="105"/>
      <c r="B311" s="36" t="s">
        <v>55</v>
      </c>
      <c r="C311" s="30">
        <v>902</v>
      </c>
      <c r="D311" s="31" t="s">
        <v>21</v>
      </c>
      <c r="E311" s="31" t="s">
        <v>30</v>
      </c>
      <c r="F311" s="31" t="s">
        <v>97</v>
      </c>
      <c r="G311" s="31" t="s">
        <v>90</v>
      </c>
      <c r="H311" s="31" t="s">
        <v>5</v>
      </c>
      <c r="I311" s="31" t="s">
        <v>302</v>
      </c>
      <c r="J311" s="31" t="s">
        <v>56</v>
      </c>
      <c r="K311" s="23">
        <v>1380</v>
      </c>
    </row>
    <row r="312" spans="1:11" ht="18" hidden="1" customHeight="1" x14ac:dyDescent="0.2">
      <c r="A312" s="105"/>
      <c r="B312" s="29" t="s">
        <v>67</v>
      </c>
      <c r="C312" s="30">
        <v>902</v>
      </c>
      <c r="D312" s="31" t="s">
        <v>21</v>
      </c>
      <c r="E312" s="31" t="s">
        <v>30</v>
      </c>
      <c r="F312" s="31">
        <v>52</v>
      </c>
      <c r="G312" s="32"/>
      <c r="H312" s="31"/>
      <c r="I312" s="31"/>
      <c r="J312" s="31"/>
      <c r="K312" s="23">
        <f>SUM(K313)</f>
        <v>5555.2</v>
      </c>
    </row>
    <row r="313" spans="1:11" ht="18" hidden="1" customHeight="1" x14ac:dyDescent="0.2">
      <c r="A313" s="105"/>
      <c r="B313" s="29" t="s">
        <v>52</v>
      </c>
      <c r="C313" s="30">
        <v>902</v>
      </c>
      <c r="D313" s="31" t="s">
        <v>21</v>
      </c>
      <c r="E313" s="31" t="s">
        <v>30</v>
      </c>
      <c r="F313" s="31" t="s">
        <v>81</v>
      </c>
      <c r="G313" s="32">
        <v>2</v>
      </c>
      <c r="H313" s="31"/>
      <c r="I313" s="31"/>
      <c r="J313" s="31"/>
      <c r="K313" s="23">
        <f>SUM(K314)</f>
        <v>5555.2</v>
      </c>
    </row>
    <row r="314" spans="1:11" s="17" customFormat="1" ht="47.25" hidden="1" customHeight="1" x14ac:dyDescent="0.2">
      <c r="A314" s="105"/>
      <c r="B314" s="29" t="s">
        <v>390</v>
      </c>
      <c r="C314" s="30">
        <v>902</v>
      </c>
      <c r="D314" s="31" t="s">
        <v>21</v>
      </c>
      <c r="E314" s="31" t="s">
        <v>30</v>
      </c>
      <c r="F314" s="31" t="s">
        <v>81</v>
      </c>
      <c r="G314" s="32">
        <v>2</v>
      </c>
      <c r="H314" s="31" t="s">
        <v>77</v>
      </c>
      <c r="I314" s="31" t="s">
        <v>242</v>
      </c>
      <c r="J314" s="31"/>
      <c r="K314" s="23">
        <f>SUM(K315:K317)</f>
        <v>5555.2</v>
      </c>
    </row>
    <row r="315" spans="1:11" s="17" customFormat="1" ht="47.25" hidden="1" customHeight="1" x14ac:dyDescent="0.2">
      <c r="A315" s="105"/>
      <c r="B315" s="29" t="s">
        <v>121</v>
      </c>
      <c r="C315" s="30">
        <v>902</v>
      </c>
      <c r="D315" s="31" t="s">
        <v>21</v>
      </c>
      <c r="E315" s="31" t="s">
        <v>30</v>
      </c>
      <c r="F315" s="31" t="s">
        <v>81</v>
      </c>
      <c r="G315" s="32">
        <v>2</v>
      </c>
      <c r="H315" s="31" t="s">
        <v>77</v>
      </c>
      <c r="I315" s="31" t="s">
        <v>242</v>
      </c>
      <c r="J315" s="31" t="s">
        <v>48</v>
      </c>
      <c r="K315" s="23">
        <v>5218.3999999999996</v>
      </c>
    </row>
    <row r="316" spans="1:11" s="17" customFormat="1" ht="31.5" hidden="1" customHeight="1" x14ac:dyDescent="0.2">
      <c r="A316" s="106"/>
      <c r="B316" s="29" t="s">
        <v>122</v>
      </c>
      <c r="C316" s="30">
        <v>902</v>
      </c>
      <c r="D316" s="31" t="s">
        <v>21</v>
      </c>
      <c r="E316" s="31" t="s">
        <v>30</v>
      </c>
      <c r="F316" s="31" t="s">
        <v>81</v>
      </c>
      <c r="G316" s="32">
        <v>2</v>
      </c>
      <c r="H316" s="31" t="s">
        <v>77</v>
      </c>
      <c r="I316" s="31" t="s">
        <v>242</v>
      </c>
      <c r="J316" s="31" t="s">
        <v>49</v>
      </c>
      <c r="K316" s="23">
        <v>336.8</v>
      </c>
    </row>
    <row r="317" spans="1:11" s="17" customFormat="1" ht="18" hidden="1" customHeight="1" x14ac:dyDescent="0.2">
      <c r="A317" s="44"/>
      <c r="B317" s="36" t="s">
        <v>55</v>
      </c>
      <c r="C317" s="30">
        <v>902</v>
      </c>
      <c r="D317" s="31" t="s">
        <v>21</v>
      </c>
      <c r="E317" s="31" t="s">
        <v>30</v>
      </c>
      <c r="F317" s="31" t="s">
        <v>81</v>
      </c>
      <c r="G317" s="32">
        <v>2</v>
      </c>
      <c r="H317" s="31" t="s">
        <v>77</v>
      </c>
      <c r="I317" s="31" t="s">
        <v>242</v>
      </c>
      <c r="J317" s="31" t="s">
        <v>56</v>
      </c>
      <c r="K317" s="23"/>
    </row>
    <row r="318" spans="1:11" s="17" customFormat="1" ht="31.5" hidden="1" customHeight="1" x14ac:dyDescent="0.2">
      <c r="A318" s="111">
        <v>3</v>
      </c>
      <c r="B318" s="29" t="s">
        <v>344</v>
      </c>
      <c r="C318" s="32">
        <v>905</v>
      </c>
      <c r="D318" s="31"/>
      <c r="E318" s="31"/>
      <c r="F318" s="31"/>
      <c r="G318" s="32"/>
      <c r="H318" s="31"/>
      <c r="I318" s="31"/>
      <c r="J318" s="31"/>
      <c r="K318" s="23">
        <f>SUM(K319+K340+K355+K347)</f>
        <v>60405.299999999996</v>
      </c>
    </row>
    <row r="319" spans="1:11" s="17" customFormat="1" ht="18" hidden="1" customHeight="1" x14ac:dyDescent="0.2">
      <c r="A319" s="112"/>
      <c r="B319" s="29" t="s">
        <v>1</v>
      </c>
      <c r="C319" s="32">
        <v>905</v>
      </c>
      <c r="D319" s="31" t="s">
        <v>2</v>
      </c>
      <c r="E319" s="31"/>
      <c r="F319" s="31"/>
      <c r="G319" s="32"/>
      <c r="H319" s="31"/>
      <c r="I319" s="31"/>
      <c r="J319" s="31"/>
      <c r="K319" s="23">
        <f>SUM(K320+K328+K332)</f>
        <v>55261.899999999994</v>
      </c>
    </row>
    <row r="320" spans="1:11" s="17" customFormat="1" ht="31.5" hidden="1" customHeight="1" x14ac:dyDescent="0.2">
      <c r="A320" s="112"/>
      <c r="B320" s="29" t="s">
        <v>43</v>
      </c>
      <c r="C320" s="32">
        <v>905</v>
      </c>
      <c r="D320" s="31" t="s">
        <v>2</v>
      </c>
      <c r="E320" s="31" t="s">
        <v>30</v>
      </c>
      <c r="F320" s="31"/>
      <c r="G320" s="32"/>
      <c r="H320" s="31"/>
      <c r="I320" s="31"/>
      <c r="J320" s="31"/>
      <c r="K320" s="23">
        <f t="shared" ref="K320:K321" si="17">SUM(K321)</f>
        <v>53498.2</v>
      </c>
    </row>
    <row r="321" spans="1:12" s="17" customFormat="1" ht="47.25" hidden="1" customHeight="1" x14ac:dyDescent="0.2">
      <c r="A321" s="112"/>
      <c r="B321" s="29" t="s">
        <v>345</v>
      </c>
      <c r="C321" s="32">
        <v>905</v>
      </c>
      <c r="D321" s="31" t="s">
        <v>2</v>
      </c>
      <c r="E321" s="31" t="s">
        <v>30</v>
      </c>
      <c r="F321" s="31" t="s">
        <v>101</v>
      </c>
      <c r="G321" s="32"/>
      <c r="H321" s="31"/>
      <c r="I321" s="31"/>
      <c r="J321" s="31"/>
      <c r="K321" s="23">
        <f t="shared" si="17"/>
        <v>53498.2</v>
      </c>
    </row>
    <row r="322" spans="1:12" s="17" customFormat="1" ht="47.25" hidden="1" customHeight="1" x14ac:dyDescent="0.2">
      <c r="A322" s="112"/>
      <c r="B322" s="29" t="s">
        <v>346</v>
      </c>
      <c r="C322" s="32">
        <v>905</v>
      </c>
      <c r="D322" s="31" t="s">
        <v>2</v>
      </c>
      <c r="E322" s="31" t="s">
        <v>30</v>
      </c>
      <c r="F322" s="31" t="s">
        <v>101</v>
      </c>
      <c r="G322" s="32">
        <v>1</v>
      </c>
      <c r="H322" s="31"/>
      <c r="I322" s="31"/>
      <c r="J322" s="31"/>
      <c r="K322" s="23">
        <f>SUM(K323)</f>
        <v>53498.2</v>
      </c>
    </row>
    <row r="323" spans="1:12" s="17" customFormat="1" ht="18" hidden="1" customHeight="1" x14ac:dyDescent="0.2">
      <c r="A323" s="112"/>
      <c r="B323" s="29" t="s">
        <v>47</v>
      </c>
      <c r="C323" s="32">
        <v>905</v>
      </c>
      <c r="D323" s="31" t="s">
        <v>2</v>
      </c>
      <c r="E323" s="31" t="s">
        <v>30</v>
      </c>
      <c r="F323" s="31" t="s">
        <v>101</v>
      </c>
      <c r="G323" s="32">
        <v>1</v>
      </c>
      <c r="H323" s="31" t="s">
        <v>77</v>
      </c>
      <c r="I323" s="31" t="s">
        <v>78</v>
      </c>
      <c r="J323" s="31"/>
      <c r="K323" s="23">
        <f>SUM(K324:K327)</f>
        <v>53498.2</v>
      </c>
    </row>
    <row r="324" spans="1:12" s="17" customFormat="1" ht="52.5" hidden="1" customHeight="1" x14ac:dyDescent="0.2">
      <c r="A324" s="112"/>
      <c r="B324" s="29" t="s">
        <v>121</v>
      </c>
      <c r="C324" s="32">
        <v>905</v>
      </c>
      <c r="D324" s="31" t="s">
        <v>2</v>
      </c>
      <c r="E324" s="31" t="s">
        <v>30</v>
      </c>
      <c r="F324" s="31" t="s">
        <v>101</v>
      </c>
      <c r="G324" s="32">
        <v>1</v>
      </c>
      <c r="H324" s="31" t="s">
        <v>77</v>
      </c>
      <c r="I324" s="31" t="s">
        <v>78</v>
      </c>
      <c r="J324" s="31" t="s">
        <v>48</v>
      </c>
      <c r="K324" s="23">
        <v>51306.6</v>
      </c>
      <c r="L324" s="17">
        <f>K147+K592+K1371</f>
        <v>36035.199999999997</v>
      </c>
    </row>
    <row r="325" spans="1:12" s="17" customFormat="1" ht="31.5" hidden="1" customHeight="1" x14ac:dyDescent="0.2">
      <c r="A325" s="112"/>
      <c r="B325" s="29" t="s">
        <v>122</v>
      </c>
      <c r="C325" s="32">
        <v>905</v>
      </c>
      <c r="D325" s="31" t="s">
        <v>2</v>
      </c>
      <c r="E325" s="31" t="s">
        <v>30</v>
      </c>
      <c r="F325" s="31" t="s">
        <v>101</v>
      </c>
      <c r="G325" s="32">
        <v>1</v>
      </c>
      <c r="H325" s="31" t="s">
        <v>77</v>
      </c>
      <c r="I325" s="31" t="s">
        <v>78</v>
      </c>
      <c r="J325" s="31" t="s">
        <v>49</v>
      </c>
      <c r="K325" s="23">
        <v>635.6</v>
      </c>
    </row>
    <row r="326" spans="1:12" s="17" customFormat="1" ht="18" hidden="1" customHeight="1" x14ac:dyDescent="0.2">
      <c r="A326" s="112"/>
      <c r="B326" s="29" t="s">
        <v>55</v>
      </c>
      <c r="C326" s="32">
        <v>905</v>
      </c>
      <c r="D326" s="31" t="s">
        <v>2</v>
      </c>
      <c r="E326" s="31" t="s">
        <v>30</v>
      </c>
      <c r="F326" s="31" t="s">
        <v>101</v>
      </c>
      <c r="G326" s="32">
        <v>1</v>
      </c>
      <c r="H326" s="31" t="s">
        <v>77</v>
      </c>
      <c r="I326" s="31" t="s">
        <v>78</v>
      </c>
      <c r="J326" s="31" t="s">
        <v>56</v>
      </c>
      <c r="K326" s="23"/>
    </row>
    <row r="327" spans="1:12" s="17" customFormat="1" ht="18" hidden="1" customHeight="1" x14ac:dyDescent="0.2">
      <c r="A327" s="112"/>
      <c r="B327" s="29" t="s">
        <v>50</v>
      </c>
      <c r="C327" s="32">
        <v>905</v>
      </c>
      <c r="D327" s="31" t="s">
        <v>2</v>
      </c>
      <c r="E327" s="31" t="s">
        <v>30</v>
      </c>
      <c r="F327" s="31" t="s">
        <v>101</v>
      </c>
      <c r="G327" s="32">
        <v>1</v>
      </c>
      <c r="H327" s="31" t="s">
        <v>77</v>
      </c>
      <c r="I327" s="31" t="s">
        <v>78</v>
      </c>
      <c r="J327" s="31" t="s">
        <v>51</v>
      </c>
      <c r="K327" s="23">
        <v>1556</v>
      </c>
    </row>
    <row r="328" spans="1:12" s="17" customFormat="1" ht="18" hidden="1" customHeight="1" x14ac:dyDescent="0.2">
      <c r="A328" s="112"/>
      <c r="B328" s="29" t="s">
        <v>269</v>
      </c>
      <c r="C328" s="30">
        <v>905</v>
      </c>
      <c r="D328" s="33" t="s">
        <v>2</v>
      </c>
      <c r="E328" s="33" t="s">
        <v>23</v>
      </c>
      <c r="F328" s="31"/>
      <c r="G328" s="32"/>
      <c r="H328" s="31"/>
      <c r="I328" s="31"/>
      <c r="J328" s="31"/>
      <c r="K328" s="23">
        <f>SUM(K329)</f>
        <v>1000</v>
      </c>
    </row>
    <row r="329" spans="1:12" s="17" customFormat="1" ht="18" hidden="1" customHeight="1" x14ac:dyDescent="0.2">
      <c r="A329" s="112"/>
      <c r="B329" s="29" t="s">
        <v>53</v>
      </c>
      <c r="C329" s="30">
        <v>905</v>
      </c>
      <c r="D329" s="31" t="s">
        <v>2</v>
      </c>
      <c r="E329" s="31" t="s">
        <v>23</v>
      </c>
      <c r="F329" s="31" t="s">
        <v>429</v>
      </c>
      <c r="G329" s="32"/>
      <c r="H329" s="31"/>
      <c r="I329" s="31"/>
      <c r="J329" s="31"/>
      <c r="K329" s="23">
        <f>SUM(K330)</f>
        <v>1000</v>
      </c>
    </row>
    <row r="330" spans="1:12" s="17" customFormat="1" ht="31.5" hidden="1" customHeight="1" x14ac:dyDescent="0.2">
      <c r="A330" s="112"/>
      <c r="B330" s="29" t="s">
        <v>347</v>
      </c>
      <c r="C330" s="30">
        <v>905</v>
      </c>
      <c r="D330" s="31" t="s">
        <v>2</v>
      </c>
      <c r="E330" s="31" t="s">
        <v>23</v>
      </c>
      <c r="F330" s="31" t="s">
        <v>429</v>
      </c>
      <c r="G330" s="32">
        <v>0</v>
      </c>
      <c r="H330" s="31" t="s">
        <v>77</v>
      </c>
      <c r="I330" s="31" t="s">
        <v>102</v>
      </c>
      <c r="J330" s="31"/>
      <c r="K330" s="23">
        <f>SUM(K331)</f>
        <v>1000</v>
      </c>
    </row>
    <row r="331" spans="1:12" s="17" customFormat="1" ht="18" hidden="1" customHeight="1" x14ac:dyDescent="0.2">
      <c r="A331" s="112"/>
      <c r="B331" s="29" t="s">
        <v>50</v>
      </c>
      <c r="C331" s="30">
        <v>905</v>
      </c>
      <c r="D331" s="31" t="s">
        <v>2</v>
      </c>
      <c r="E331" s="31" t="s">
        <v>23</v>
      </c>
      <c r="F331" s="31" t="s">
        <v>429</v>
      </c>
      <c r="G331" s="32">
        <v>0</v>
      </c>
      <c r="H331" s="31" t="s">
        <v>77</v>
      </c>
      <c r="I331" s="31" t="s">
        <v>102</v>
      </c>
      <c r="J331" s="31" t="s">
        <v>51</v>
      </c>
      <c r="K331" s="23">
        <v>1000</v>
      </c>
    </row>
    <row r="332" spans="1:12" s="17" customFormat="1" ht="18" hidden="1" customHeight="1" x14ac:dyDescent="0.2">
      <c r="A332" s="112"/>
      <c r="B332" s="29" t="s">
        <v>9</v>
      </c>
      <c r="C332" s="30">
        <v>905</v>
      </c>
      <c r="D332" s="31" t="s">
        <v>2</v>
      </c>
      <c r="E332" s="31" t="s">
        <v>40</v>
      </c>
      <c r="F332" s="31"/>
      <c r="G332" s="32"/>
      <c r="H332" s="31"/>
      <c r="I332" s="31"/>
      <c r="J332" s="31"/>
      <c r="K332" s="23">
        <f>K333</f>
        <v>763.7</v>
      </c>
    </row>
    <row r="333" spans="1:12" s="17" customFormat="1" ht="31.5" hidden="1" customHeight="1" x14ac:dyDescent="0.2">
      <c r="A333" s="112"/>
      <c r="B333" s="29" t="s">
        <v>313</v>
      </c>
      <c r="C333" s="30">
        <v>905</v>
      </c>
      <c r="D333" s="31" t="s">
        <v>2</v>
      </c>
      <c r="E333" s="31" t="s">
        <v>40</v>
      </c>
      <c r="F333" s="31" t="s">
        <v>8</v>
      </c>
      <c r="G333" s="32"/>
      <c r="H333" s="31"/>
      <c r="I333" s="31"/>
      <c r="J333" s="31"/>
      <c r="K333" s="23">
        <f>SUM(K334)</f>
        <v>763.7</v>
      </c>
    </row>
    <row r="334" spans="1:12" s="17" customFormat="1" ht="31.5" hidden="1" customHeight="1" x14ac:dyDescent="0.2">
      <c r="A334" s="112"/>
      <c r="B334" s="29" t="s">
        <v>314</v>
      </c>
      <c r="C334" s="30">
        <v>905</v>
      </c>
      <c r="D334" s="31" t="s">
        <v>2</v>
      </c>
      <c r="E334" s="31" t="s">
        <v>40</v>
      </c>
      <c r="F334" s="31" t="s">
        <v>8</v>
      </c>
      <c r="G334" s="32">
        <v>1</v>
      </c>
      <c r="H334" s="31"/>
      <c r="I334" s="31"/>
      <c r="J334" s="31"/>
      <c r="K334" s="23">
        <f>SUM(K335)</f>
        <v>763.7</v>
      </c>
    </row>
    <row r="335" spans="1:12" s="17" customFormat="1" ht="31.5" hidden="1" customHeight="1" x14ac:dyDescent="0.2">
      <c r="A335" s="112"/>
      <c r="B335" s="29" t="s">
        <v>91</v>
      </c>
      <c r="C335" s="30">
        <v>905</v>
      </c>
      <c r="D335" s="31" t="s">
        <v>2</v>
      </c>
      <c r="E335" s="31" t="s">
        <v>40</v>
      </c>
      <c r="F335" s="31" t="s">
        <v>8</v>
      </c>
      <c r="G335" s="32">
        <v>1</v>
      </c>
      <c r="H335" s="31" t="s">
        <v>4</v>
      </c>
      <c r="I335" s="31"/>
      <c r="J335" s="31"/>
      <c r="K335" s="23">
        <f>SUM(K336+K338)</f>
        <v>763.7</v>
      </c>
    </row>
    <row r="336" spans="1:12" s="17" customFormat="1" ht="18" hidden="1" customHeight="1" x14ac:dyDescent="0.2">
      <c r="A336" s="112"/>
      <c r="B336" s="29" t="s">
        <v>230</v>
      </c>
      <c r="C336" s="30">
        <v>905</v>
      </c>
      <c r="D336" s="31" t="s">
        <v>2</v>
      </c>
      <c r="E336" s="31" t="s">
        <v>40</v>
      </c>
      <c r="F336" s="31" t="s">
        <v>8</v>
      </c>
      <c r="G336" s="32">
        <v>1</v>
      </c>
      <c r="H336" s="31" t="s">
        <v>4</v>
      </c>
      <c r="I336" s="31" t="s">
        <v>229</v>
      </c>
      <c r="J336" s="31"/>
      <c r="K336" s="23">
        <f>K337</f>
        <v>286</v>
      </c>
    </row>
    <row r="337" spans="1:11" s="17" customFormat="1" ht="31.5" hidden="1" customHeight="1" x14ac:dyDescent="0.2">
      <c r="A337" s="112"/>
      <c r="B337" s="29" t="s">
        <v>122</v>
      </c>
      <c r="C337" s="30">
        <v>905</v>
      </c>
      <c r="D337" s="31" t="s">
        <v>2</v>
      </c>
      <c r="E337" s="31" t="s">
        <v>40</v>
      </c>
      <c r="F337" s="31" t="s">
        <v>8</v>
      </c>
      <c r="G337" s="32">
        <v>1</v>
      </c>
      <c r="H337" s="31" t="s">
        <v>4</v>
      </c>
      <c r="I337" s="31" t="s">
        <v>229</v>
      </c>
      <c r="J337" s="31" t="s">
        <v>49</v>
      </c>
      <c r="K337" s="23">
        <v>286</v>
      </c>
    </row>
    <row r="338" spans="1:11" s="17" customFormat="1" ht="31.5" hidden="1" customHeight="1" x14ac:dyDescent="0.2">
      <c r="A338" s="112"/>
      <c r="B338" s="29" t="s">
        <v>234</v>
      </c>
      <c r="C338" s="30">
        <v>905</v>
      </c>
      <c r="D338" s="31" t="s">
        <v>2</v>
      </c>
      <c r="E338" s="31" t="s">
        <v>40</v>
      </c>
      <c r="F338" s="31" t="s">
        <v>8</v>
      </c>
      <c r="G338" s="32">
        <v>1</v>
      </c>
      <c r="H338" s="31" t="s">
        <v>4</v>
      </c>
      <c r="I338" s="31" t="s">
        <v>235</v>
      </c>
      <c r="J338" s="31"/>
      <c r="K338" s="23">
        <f>K339</f>
        <v>477.7</v>
      </c>
    </row>
    <row r="339" spans="1:11" s="17" customFormat="1" ht="31.5" hidden="1" customHeight="1" x14ac:dyDescent="0.2">
      <c r="A339" s="112"/>
      <c r="B339" s="29" t="s">
        <v>122</v>
      </c>
      <c r="C339" s="30">
        <v>905</v>
      </c>
      <c r="D339" s="31" t="s">
        <v>2</v>
      </c>
      <c r="E339" s="31" t="s">
        <v>40</v>
      </c>
      <c r="F339" s="31" t="s">
        <v>8</v>
      </c>
      <c r="G339" s="32">
        <v>1</v>
      </c>
      <c r="H339" s="31" t="s">
        <v>4</v>
      </c>
      <c r="I339" s="31" t="s">
        <v>235</v>
      </c>
      <c r="J339" s="31" t="s">
        <v>49</v>
      </c>
      <c r="K339" s="23">
        <f>477.7</f>
        <v>477.7</v>
      </c>
    </row>
    <row r="340" spans="1:11" s="17" customFormat="1" ht="18" hidden="1" customHeight="1" x14ac:dyDescent="0.2">
      <c r="A340" s="112"/>
      <c r="B340" s="29" t="s">
        <v>15</v>
      </c>
      <c r="C340" s="30">
        <v>905</v>
      </c>
      <c r="D340" s="31" t="s">
        <v>6</v>
      </c>
      <c r="E340" s="31"/>
      <c r="F340" s="33"/>
      <c r="G340" s="45"/>
      <c r="H340" s="33"/>
      <c r="I340" s="33"/>
      <c r="J340" s="31"/>
      <c r="K340" s="23">
        <f>SUM(K341)</f>
        <v>5075.5</v>
      </c>
    </row>
    <row r="341" spans="1:11" s="17" customFormat="1" ht="18" hidden="1" customHeight="1" x14ac:dyDescent="0.2">
      <c r="A341" s="112"/>
      <c r="B341" s="29" t="s">
        <v>69</v>
      </c>
      <c r="C341" s="30">
        <v>905</v>
      </c>
      <c r="D341" s="31" t="s">
        <v>6</v>
      </c>
      <c r="E341" s="31" t="s">
        <v>70</v>
      </c>
      <c r="F341" s="31"/>
      <c r="G341" s="31"/>
      <c r="H341" s="31"/>
      <c r="I341" s="31"/>
      <c r="J341" s="31"/>
      <c r="K341" s="23">
        <f t="shared" ref="K341:K345" si="18">SUM(K342)</f>
        <v>5075.5</v>
      </c>
    </row>
    <row r="342" spans="1:11" s="17" customFormat="1" ht="31.5" hidden="1" customHeight="1" x14ac:dyDescent="0.2">
      <c r="A342" s="112"/>
      <c r="B342" s="34" t="s">
        <v>348</v>
      </c>
      <c r="C342" s="30">
        <v>905</v>
      </c>
      <c r="D342" s="31" t="s">
        <v>6</v>
      </c>
      <c r="E342" s="31" t="s">
        <v>70</v>
      </c>
      <c r="F342" s="31" t="s">
        <v>8</v>
      </c>
      <c r="G342" s="31"/>
      <c r="H342" s="31"/>
      <c r="I342" s="31"/>
      <c r="J342" s="31"/>
      <c r="K342" s="23">
        <f t="shared" si="18"/>
        <v>5075.5</v>
      </c>
    </row>
    <row r="343" spans="1:11" s="17" customFormat="1" ht="31.5" hidden="1" customHeight="1" x14ac:dyDescent="0.2">
      <c r="A343" s="112"/>
      <c r="B343" s="34" t="s">
        <v>314</v>
      </c>
      <c r="C343" s="30">
        <v>905</v>
      </c>
      <c r="D343" s="31" t="s">
        <v>6</v>
      </c>
      <c r="E343" s="31" t="s">
        <v>70</v>
      </c>
      <c r="F343" s="31" t="s">
        <v>8</v>
      </c>
      <c r="G343" s="31" t="s">
        <v>90</v>
      </c>
      <c r="H343" s="31"/>
      <c r="I343" s="31"/>
      <c r="J343" s="31"/>
      <c r="K343" s="23">
        <f t="shared" si="18"/>
        <v>5075.5</v>
      </c>
    </row>
    <row r="344" spans="1:11" s="17" customFormat="1" ht="31.5" hidden="1" customHeight="1" x14ac:dyDescent="0.2">
      <c r="A344" s="112"/>
      <c r="B344" s="34" t="s">
        <v>91</v>
      </c>
      <c r="C344" s="30">
        <v>905</v>
      </c>
      <c r="D344" s="31" t="s">
        <v>6</v>
      </c>
      <c r="E344" s="31" t="s">
        <v>70</v>
      </c>
      <c r="F344" s="31" t="s">
        <v>8</v>
      </c>
      <c r="G344" s="31" t="s">
        <v>90</v>
      </c>
      <c r="H344" s="31" t="s">
        <v>4</v>
      </c>
      <c r="I344" s="31"/>
      <c r="J344" s="31"/>
      <c r="K344" s="23">
        <f t="shared" si="18"/>
        <v>5075.5</v>
      </c>
    </row>
    <row r="345" spans="1:11" s="17" customFormat="1" ht="31.5" hidden="1" customHeight="1" x14ac:dyDescent="0.2">
      <c r="A345" s="112"/>
      <c r="B345" s="39" t="s">
        <v>237</v>
      </c>
      <c r="C345" s="30">
        <v>905</v>
      </c>
      <c r="D345" s="31" t="s">
        <v>6</v>
      </c>
      <c r="E345" s="31" t="s">
        <v>70</v>
      </c>
      <c r="F345" s="31" t="s">
        <v>8</v>
      </c>
      <c r="G345" s="31" t="s">
        <v>90</v>
      </c>
      <c r="H345" s="31" t="s">
        <v>4</v>
      </c>
      <c r="I345" s="31" t="s">
        <v>236</v>
      </c>
      <c r="J345" s="31"/>
      <c r="K345" s="23">
        <f t="shared" si="18"/>
        <v>5075.5</v>
      </c>
    </row>
    <row r="346" spans="1:11" s="17" customFormat="1" ht="31.5" hidden="1" customHeight="1" x14ac:dyDescent="0.2">
      <c r="A346" s="112"/>
      <c r="B346" s="29" t="s">
        <v>122</v>
      </c>
      <c r="C346" s="30">
        <v>905</v>
      </c>
      <c r="D346" s="31" t="s">
        <v>6</v>
      </c>
      <c r="E346" s="31" t="s">
        <v>70</v>
      </c>
      <c r="F346" s="31" t="s">
        <v>8</v>
      </c>
      <c r="G346" s="31" t="s">
        <v>90</v>
      </c>
      <c r="H346" s="31" t="s">
        <v>4</v>
      </c>
      <c r="I346" s="31" t="s">
        <v>236</v>
      </c>
      <c r="J346" s="31" t="s">
        <v>49</v>
      </c>
      <c r="K346" s="23">
        <f>436.3+209.1+144.8+393.7+23+3594.2+153.2+83.2+38</f>
        <v>5075.5</v>
      </c>
    </row>
    <row r="347" spans="1:11" s="17" customFormat="1" ht="18" hidden="1" customHeight="1" x14ac:dyDescent="0.2">
      <c r="A347" s="112"/>
      <c r="B347" s="29" t="s">
        <v>18</v>
      </c>
      <c r="C347" s="30">
        <v>905</v>
      </c>
      <c r="D347" s="33" t="s">
        <v>8</v>
      </c>
      <c r="E347" s="33"/>
      <c r="F347" s="31"/>
      <c r="G347" s="31"/>
      <c r="H347" s="31"/>
      <c r="I347" s="31"/>
      <c r="J347" s="33"/>
      <c r="K347" s="23">
        <f>K348</f>
        <v>67.900000000000006</v>
      </c>
    </row>
    <row r="348" spans="1:11" s="17" customFormat="1" ht="20.25" hidden="1" customHeight="1" x14ac:dyDescent="0.2">
      <c r="A348" s="112"/>
      <c r="B348" s="29" t="s">
        <v>231</v>
      </c>
      <c r="C348" s="30">
        <v>905</v>
      </c>
      <c r="D348" s="33" t="s">
        <v>8</v>
      </c>
      <c r="E348" s="33" t="s">
        <v>7</v>
      </c>
      <c r="F348" s="31"/>
      <c r="G348" s="31"/>
      <c r="H348" s="31"/>
      <c r="I348" s="31"/>
      <c r="J348" s="33"/>
      <c r="K348" s="23">
        <f>K349</f>
        <v>67.900000000000006</v>
      </c>
    </row>
    <row r="349" spans="1:11" s="17" customFormat="1" ht="31.5" hidden="1" customHeight="1" x14ac:dyDescent="0.2">
      <c r="A349" s="112"/>
      <c r="B349" s="29" t="s">
        <v>313</v>
      </c>
      <c r="C349" s="30">
        <v>905</v>
      </c>
      <c r="D349" s="33" t="s">
        <v>8</v>
      </c>
      <c r="E349" s="33" t="s">
        <v>7</v>
      </c>
      <c r="F349" s="31" t="s">
        <v>8</v>
      </c>
      <c r="G349" s="31"/>
      <c r="H349" s="31"/>
      <c r="I349" s="31"/>
      <c r="J349" s="33"/>
      <c r="K349" s="23">
        <f>K350</f>
        <v>67.900000000000006</v>
      </c>
    </row>
    <row r="350" spans="1:11" s="17" customFormat="1" ht="31.5" hidden="1" customHeight="1" x14ac:dyDescent="0.2">
      <c r="A350" s="112"/>
      <c r="B350" s="29" t="s">
        <v>314</v>
      </c>
      <c r="C350" s="30">
        <v>905</v>
      </c>
      <c r="D350" s="33" t="s">
        <v>8</v>
      </c>
      <c r="E350" s="33" t="s">
        <v>7</v>
      </c>
      <c r="F350" s="31" t="s">
        <v>8</v>
      </c>
      <c r="G350" s="31" t="s">
        <v>90</v>
      </c>
      <c r="H350" s="31"/>
      <c r="I350" s="31"/>
      <c r="J350" s="33"/>
      <c r="K350" s="23">
        <f>K351</f>
        <v>67.900000000000006</v>
      </c>
    </row>
    <row r="351" spans="1:11" s="17" customFormat="1" ht="31.5" hidden="1" customHeight="1" x14ac:dyDescent="0.2">
      <c r="A351" s="112"/>
      <c r="B351" s="29" t="s">
        <v>91</v>
      </c>
      <c r="C351" s="30">
        <v>905</v>
      </c>
      <c r="D351" s="33" t="s">
        <v>8</v>
      </c>
      <c r="E351" s="33" t="s">
        <v>7</v>
      </c>
      <c r="F351" s="31" t="s">
        <v>8</v>
      </c>
      <c r="G351" s="31" t="s">
        <v>90</v>
      </c>
      <c r="H351" s="31" t="s">
        <v>4</v>
      </c>
      <c r="I351" s="31"/>
      <c r="J351" s="33"/>
      <c r="K351" s="23">
        <f>K352</f>
        <v>67.900000000000006</v>
      </c>
    </row>
    <row r="352" spans="1:11" s="17" customFormat="1" ht="18" hidden="1" customHeight="1" x14ac:dyDescent="0.2">
      <c r="A352" s="112"/>
      <c r="B352" s="29" t="s">
        <v>233</v>
      </c>
      <c r="C352" s="30">
        <v>905</v>
      </c>
      <c r="D352" s="33" t="s">
        <v>8</v>
      </c>
      <c r="E352" s="33" t="s">
        <v>7</v>
      </c>
      <c r="F352" s="31" t="s">
        <v>8</v>
      </c>
      <c r="G352" s="31" t="s">
        <v>90</v>
      </c>
      <c r="H352" s="31" t="s">
        <v>4</v>
      </c>
      <c r="I352" s="31" t="s">
        <v>232</v>
      </c>
      <c r="J352" s="33"/>
      <c r="K352" s="23">
        <f>SUM(K353:K354)</f>
        <v>67.900000000000006</v>
      </c>
    </row>
    <row r="353" spans="1:19" s="17" customFormat="1" ht="49.5" hidden="1" customHeight="1" x14ac:dyDescent="0.2">
      <c r="A353" s="112"/>
      <c r="B353" s="29" t="s">
        <v>121</v>
      </c>
      <c r="C353" s="30">
        <v>905</v>
      </c>
      <c r="D353" s="33" t="s">
        <v>8</v>
      </c>
      <c r="E353" s="33" t="s">
        <v>7</v>
      </c>
      <c r="F353" s="31" t="s">
        <v>8</v>
      </c>
      <c r="G353" s="31" t="s">
        <v>90</v>
      </c>
      <c r="H353" s="31" t="s">
        <v>4</v>
      </c>
      <c r="I353" s="31" t="s">
        <v>232</v>
      </c>
      <c r="J353" s="33" t="s">
        <v>48</v>
      </c>
      <c r="K353" s="23"/>
    </row>
    <row r="354" spans="1:19" s="17" customFormat="1" ht="31.5" hidden="1" customHeight="1" x14ac:dyDescent="0.2">
      <c r="A354" s="112"/>
      <c r="B354" s="29" t="s">
        <v>122</v>
      </c>
      <c r="C354" s="30">
        <v>905</v>
      </c>
      <c r="D354" s="33" t="s">
        <v>8</v>
      </c>
      <c r="E354" s="33" t="s">
        <v>7</v>
      </c>
      <c r="F354" s="31" t="s">
        <v>8</v>
      </c>
      <c r="G354" s="31" t="s">
        <v>90</v>
      </c>
      <c r="H354" s="31" t="s">
        <v>4</v>
      </c>
      <c r="I354" s="31" t="s">
        <v>232</v>
      </c>
      <c r="J354" s="33" t="s">
        <v>49</v>
      </c>
      <c r="K354" s="23">
        <v>67.900000000000006</v>
      </c>
    </row>
    <row r="355" spans="1:19" s="17" customFormat="1" ht="18" hidden="1" customHeight="1" x14ac:dyDescent="0.2">
      <c r="A355" s="112"/>
      <c r="B355" s="29" t="s">
        <v>522</v>
      </c>
      <c r="C355" s="30">
        <v>905</v>
      </c>
      <c r="D355" s="31" t="s">
        <v>40</v>
      </c>
      <c r="E355" s="31"/>
      <c r="F355" s="31"/>
      <c r="G355" s="32"/>
      <c r="H355" s="31"/>
      <c r="I355" s="31"/>
      <c r="J355" s="31"/>
      <c r="K355" s="23">
        <f t="shared" ref="K355:K360" si="19">K356</f>
        <v>0</v>
      </c>
    </row>
    <row r="356" spans="1:19" s="17" customFormat="1" ht="18" hidden="1" customHeight="1" x14ac:dyDescent="0.2">
      <c r="A356" s="112"/>
      <c r="B356" s="29" t="s">
        <v>523</v>
      </c>
      <c r="C356" s="30">
        <v>905</v>
      </c>
      <c r="D356" s="31" t="s">
        <v>40</v>
      </c>
      <c r="E356" s="31" t="s">
        <v>2</v>
      </c>
      <c r="F356" s="31"/>
      <c r="G356" s="32"/>
      <c r="H356" s="31"/>
      <c r="I356" s="31"/>
      <c r="J356" s="31"/>
      <c r="K356" s="23">
        <f t="shared" si="19"/>
        <v>0</v>
      </c>
    </row>
    <row r="357" spans="1:19" s="17" customFormat="1" ht="18" hidden="1" customHeight="1" x14ac:dyDescent="0.2">
      <c r="A357" s="112"/>
      <c r="B357" s="29" t="s">
        <v>427</v>
      </c>
      <c r="C357" s="30">
        <v>905</v>
      </c>
      <c r="D357" s="31" t="s">
        <v>40</v>
      </c>
      <c r="E357" s="31" t="s">
        <v>2</v>
      </c>
      <c r="F357" s="31" t="s">
        <v>426</v>
      </c>
      <c r="G357" s="32"/>
      <c r="H357" s="31"/>
      <c r="I357" s="31"/>
      <c r="J357" s="31"/>
      <c r="K357" s="23">
        <f t="shared" si="19"/>
        <v>0</v>
      </c>
    </row>
    <row r="358" spans="1:19" s="17" customFormat="1" ht="18" hidden="1" customHeight="1" x14ac:dyDescent="0.2">
      <c r="A358" s="112"/>
      <c r="B358" s="34" t="s">
        <v>428</v>
      </c>
      <c r="C358" s="30">
        <v>905</v>
      </c>
      <c r="D358" s="31" t="s">
        <v>40</v>
      </c>
      <c r="E358" s="31" t="s">
        <v>2</v>
      </c>
      <c r="F358" s="31" t="s">
        <v>426</v>
      </c>
      <c r="G358" s="32">
        <v>1</v>
      </c>
      <c r="H358" s="31"/>
      <c r="I358" s="31"/>
      <c r="J358" s="31"/>
      <c r="K358" s="23">
        <f t="shared" si="19"/>
        <v>0</v>
      </c>
    </row>
    <row r="359" spans="1:19" s="17" customFormat="1" ht="47.25" hidden="1" customHeight="1" x14ac:dyDescent="0.2">
      <c r="A359" s="112"/>
      <c r="B359" s="34" t="s">
        <v>349</v>
      </c>
      <c r="C359" s="30">
        <v>905</v>
      </c>
      <c r="D359" s="31" t="s">
        <v>40</v>
      </c>
      <c r="E359" s="31" t="s">
        <v>2</v>
      </c>
      <c r="F359" s="31" t="s">
        <v>426</v>
      </c>
      <c r="G359" s="32">
        <v>1</v>
      </c>
      <c r="H359" s="31" t="s">
        <v>2</v>
      </c>
      <c r="I359" s="31"/>
      <c r="J359" s="31"/>
      <c r="K359" s="23">
        <f t="shared" si="19"/>
        <v>0</v>
      </c>
    </row>
    <row r="360" spans="1:19" s="17" customFormat="1" ht="18" hidden="1" customHeight="1" x14ac:dyDescent="0.2">
      <c r="A360" s="112"/>
      <c r="B360" s="34" t="s">
        <v>99</v>
      </c>
      <c r="C360" s="30">
        <v>905</v>
      </c>
      <c r="D360" s="31" t="s">
        <v>40</v>
      </c>
      <c r="E360" s="31" t="s">
        <v>2</v>
      </c>
      <c r="F360" s="31" t="s">
        <v>426</v>
      </c>
      <c r="G360" s="32">
        <v>1</v>
      </c>
      <c r="H360" s="31" t="s">
        <v>2</v>
      </c>
      <c r="I360" s="31" t="s">
        <v>100</v>
      </c>
      <c r="J360" s="31"/>
      <c r="K360" s="23">
        <f t="shared" si="19"/>
        <v>0</v>
      </c>
    </row>
    <row r="361" spans="1:19" s="17" customFormat="1" ht="18" hidden="1" customHeight="1" x14ac:dyDescent="0.2">
      <c r="A361" s="112"/>
      <c r="B361" s="29" t="s">
        <v>522</v>
      </c>
      <c r="C361" s="30">
        <v>905</v>
      </c>
      <c r="D361" s="31" t="s">
        <v>40</v>
      </c>
      <c r="E361" s="31" t="s">
        <v>2</v>
      </c>
      <c r="F361" s="31" t="s">
        <v>426</v>
      </c>
      <c r="G361" s="32">
        <v>1</v>
      </c>
      <c r="H361" s="31" t="s">
        <v>2</v>
      </c>
      <c r="I361" s="31" t="s">
        <v>100</v>
      </c>
      <c r="J361" s="31" t="s">
        <v>57</v>
      </c>
      <c r="K361" s="23"/>
    </row>
    <row r="362" spans="1:19" s="48" customFormat="1" ht="31.5" hidden="1" customHeight="1" x14ac:dyDescent="0.2">
      <c r="A362" s="111">
        <v>4</v>
      </c>
      <c r="B362" s="29" t="s">
        <v>350</v>
      </c>
      <c r="C362" s="32">
        <v>910</v>
      </c>
      <c r="D362" s="31"/>
      <c r="E362" s="31"/>
      <c r="F362" s="31"/>
      <c r="G362" s="32"/>
      <c r="H362" s="31"/>
      <c r="I362" s="31"/>
      <c r="J362" s="31"/>
      <c r="K362" s="46">
        <f>SUM(K363+K387+K394)</f>
        <v>18694.499999999996</v>
      </c>
      <c r="L362" s="47"/>
      <c r="M362" s="1"/>
      <c r="N362" s="1"/>
      <c r="O362" s="1"/>
      <c r="P362" s="1"/>
      <c r="Q362" s="1"/>
      <c r="R362" s="1"/>
      <c r="S362" s="1"/>
    </row>
    <row r="363" spans="1:19" s="48" customFormat="1" ht="18" hidden="1" customHeight="1" x14ac:dyDescent="0.2">
      <c r="A363" s="112"/>
      <c r="B363" s="29" t="s">
        <v>1</v>
      </c>
      <c r="C363" s="32">
        <v>910</v>
      </c>
      <c r="D363" s="31" t="s">
        <v>2</v>
      </c>
      <c r="E363" s="31"/>
      <c r="F363" s="31"/>
      <c r="G363" s="32"/>
      <c r="H363" s="31"/>
      <c r="I363" s="31"/>
      <c r="J363" s="31"/>
      <c r="K363" s="23">
        <f>SUM(K364+K376)</f>
        <v>17757.899999999998</v>
      </c>
      <c r="L363" s="1"/>
      <c r="M363" s="1"/>
      <c r="N363" s="1"/>
      <c r="O363" s="1"/>
      <c r="P363" s="1"/>
      <c r="Q363" s="1"/>
      <c r="R363" s="1"/>
      <c r="S363" s="1"/>
    </row>
    <row r="364" spans="1:19" s="48" customFormat="1" ht="31.5" hidden="1" customHeight="1" x14ac:dyDescent="0.2">
      <c r="A364" s="112"/>
      <c r="B364" s="29" t="s">
        <v>43</v>
      </c>
      <c r="C364" s="32">
        <v>910</v>
      </c>
      <c r="D364" s="31" t="s">
        <v>2</v>
      </c>
      <c r="E364" s="31" t="s">
        <v>30</v>
      </c>
      <c r="F364" s="31"/>
      <c r="G364" s="32"/>
      <c r="H364" s="31"/>
      <c r="I364" s="31"/>
      <c r="J364" s="31"/>
      <c r="K364" s="23">
        <f>SUM(K365+K370)</f>
        <v>16779.3</v>
      </c>
      <c r="L364" s="7"/>
      <c r="M364" s="1"/>
      <c r="N364" s="1"/>
      <c r="O364" s="1"/>
      <c r="P364" s="1"/>
      <c r="Q364" s="1"/>
      <c r="R364" s="1"/>
      <c r="S364" s="1"/>
    </row>
    <row r="365" spans="1:19" s="48" customFormat="1" ht="16.5" hidden="1" customHeight="1" x14ac:dyDescent="0.2">
      <c r="A365" s="112"/>
      <c r="B365" s="34" t="s">
        <v>165</v>
      </c>
      <c r="C365" s="32">
        <v>910</v>
      </c>
      <c r="D365" s="31" t="s">
        <v>2</v>
      </c>
      <c r="E365" s="31" t="s">
        <v>30</v>
      </c>
      <c r="F365" s="33" t="s">
        <v>92</v>
      </c>
      <c r="G365" s="30"/>
      <c r="H365" s="31"/>
      <c r="I365" s="31"/>
      <c r="J365" s="31"/>
      <c r="K365" s="23">
        <f>K366</f>
        <v>900</v>
      </c>
      <c r="L365" s="1"/>
      <c r="M365" s="1"/>
      <c r="N365" s="1"/>
      <c r="O365" s="1"/>
      <c r="P365" s="1"/>
      <c r="Q365" s="1"/>
      <c r="R365" s="1"/>
      <c r="S365" s="1"/>
    </row>
    <row r="366" spans="1:19" s="48" customFormat="1" ht="47.25" hidden="1" customHeight="1" x14ac:dyDescent="0.2">
      <c r="A366" s="112"/>
      <c r="B366" s="34" t="s">
        <v>352</v>
      </c>
      <c r="C366" s="32">
        <v>910</v>
      </c>
      <c r="D366" s="31" t="s">
        <v>2</v>
      </c>
      <c r="E366" s="31" t="s">
        <v>30</v>
      </c>
      <c r="F366" s="33" t="s">
        <v>92</v>
      </c>
      <c r="G366" s="30">
        <v>1</v>
      </c>
      <c r="H366" s="31"/>
      <c r="I366" s="31"/>
      <c r="J366" s="31"/>
      <c r="K366" s="23">
        <f>K367</f>
        <v>900</v>
      </c>
      <c r="L366" s="1"/>
      <c r="M366" s="1"/>
      <c r="N366" s="1"/>
      <c r="O366" s="1"/>
      <c r="P366" s="1"/>
      <c r="Q366" s="1"/>
      <c r="R366" s="1"/>
      <c r="S366" s="1"/>
    </row>
    <row r="367" spans="1:19" s="48" customFormat="1" ht="31.5" hidden="1" customHeight="1" x14ac:dyDescent="0.2">
      <c r="A367" s="112"/>
      <c r="B367" s="29" t="s">
        <v>351</v>
      </c>
      <c r="C367" s="32">
        <v>910</v>
      </c>
      <c r="D367" s="31" t="s">
        <v>2</v>
      </c>
      <c r="E367" s="31" t="s">
        <v>30</v>
      </c>
      <c r="F367" s="33" t="s">
        <v>92</v>
      </c>
      <c r="G367" s="30">
        <v>1</v>
      </c>
      <c r="H367" s="33" t="s">
        <v>5</v>
      </c>
      <c r="I367" s="33"/>
      <c r="J367" s="33"/>
      <c r="K367" s="23">
        <f>K368</f>
        <v>900</v>
      </c>
      <c r="L367" s="1"/>
      <c r="M367" s="1"/>
      <c r="N367" s="1"/>
      <c r="O367" s="1"/>
      <c r="P367" s="1"/>
      <c r="Q367" s="1"/>
      <c r="R367" s="1"/>
      <c r="S367" s="1"/>
    </row>
    <row r="368" spans="1:19" s="48" customFormat="1" ht="31.5" hidden="1" customHeight="1" x14ac:dyDescent="0.2">
      <c r="A368" s="112"/>
      <c r="B368" s="29" t="s">
        <v>166</v>
      </c>
      <c r="C368" s="32">
        <v>910</v>
      </c>
      <c r="D368" s="31" t="s">
        <v>2</v>
      </c>
      <c r="E368" s="31" t="s">
        <v>30</v>
      </c>
      <c r="F368" s="33" t="s">
        <v>92</v>
      </c>
      <c r="G368" s="30">
        <v>1</v>
      </c>
      <c r="H368" s="33" t="s">
        <v>5</v>
      </c>
      <c r="I368" s="33" t="s">
        <v>148</v>
      </c>
      <c r="J368" s="33"/>
      <c r="K368" s="23">
        <f>K369</f>
        <v>900</v>
      </c>
      <c r="L368" s="1"/>
      <c r="M368" s="1"/>
      <c r="N368" s="1"/>
      <c r="O368" s="1"/>
      <c r="P368" s="1"/>
      <c r="Q368" s="1"/>
      <c r="R368" s="1"/>
      <c r="S368" s="1"/>
    </row>
    <row r="369" spans="1:11" ht="31.5" hidden="1" customHeight="1" x14ac:dyDescent="0.2">
      <c r="A369" s="112"/>
      <c r="B369" s="29" t="s">
        <v>122</v>
      </c>
      <c r="C369" s="32">
        <v>910</v>
      </c>
      <c r="D369" s="31" t="s">
        <v>2</v>
      </c>
      <c r="E369" s="31" t="s">
        <v>30</v>
      </c>
      <c r="F369" s="33" t="s">
        <v>92</v>
      </c>
      <c r="G369" s="30">
        <v>1</v>
      </c>
      <c r="H369" s="33" t="s">
        <v>5</v>
      </c>
      <c r="I369" s="33" t="s">
        <v>148</v>
      </c>
      <c r="J369" s="33" t="s">
        <v>49</v>
      </c>
      <c r="K369" s="23">
        <v>900</v>
      </c>
    </row>
    <row r="370" spans="1:11" ht="31.5" hidden="1" customHeight="1" x14ac:dyDescent="0.2">
      <c r="A370" s="112"/>
      <c r="B370" s="29" t="s">
        <v>353</v>
      </c>
      <c r="C370" s="32">
        <v>910</v>
      </c>
      <c r="D370" s="31" t="s">
        <v>2</v>
      </c>
      <c r="E370" s="31" t="s">
        <v>30</v>
      </c>
      <c r="F370" s="31" t="s">
        <v>103</v>
      </c>
      <c r="G370" s="32"/>
      <c r="H370" s="31"/>
      <c r="I370" s="31"/>
      <c r="J370" s="31"/>
      <c r="K370" s="23">
        <f>K371</f>
        <v>15879.3</v>
      </c>
    </row>
    <row r="371" spans="1:11" s="17" customFormat="1" ht="31.5" hidden="1" customHeight="1" x14ac:dyDescent="0.2">
      <c r="A371" s="112"/>
      <c r="B371" s="29" t="s">
        <v>353</v>
      </c>
      <c r="C371" s="32">
        <v>910</v>
      </c>
      <c r="D371" s="31" t="s">
        <v>2</v>
      </c>
      <c r="E371" s="31" t="s">
        <v>30</v>
      </c>
      <c r="F371" s="31" t="s">
        <v>103</v>
      </c>
      <c r="G371" s="32">
        <v>1</v>
      </c>
      <c r="H371" s="31"/>
      <c r="I371" s="31"/>
      <c r="J371" s="31"/>
      <c r="K371" s="23">
        <f>SUM(K372)</f>
        <v>15879.3</v>
      </c>
    </row>
    <row r="372" spans="1:11" s="17" customFormat="1" ht="18" hidden="1" customHeight="1" x14ac:dyDescent="0.2">
      <c r="A372" s="112"/>
      <c r="B372" s="29" t="s">
        <v>47</v>
      </c>
      <c r="C372" s="32">
        <v>910</v>
      </c>
      <c r="D372" s="31" t="s">
        <v>2</v>
      </c>
      <c r="E372" s="31" t="s">
        <v>30</v>
      </c>
      <c r="F372" s="31" t="s">
        <v>103</v>
      </c>
      <c r="G372" s="32">
        <v>1</v>
      </c>
      <c r="H372" s="31" t="s">
        <v>77</v>
      </c>
      <c r="I372" s="31" t="s">
        <v>78</v>
      </c>
      <c r="J372" s="31"/>
      <c r="K372" s="23">
        <f>SUM(K373:K375)</f>
        <v>15879.3</v>
      </c>
    </row>
    <row r="373" spans="1:11" s="17" customFormat="1" ht="52.5" hidden="1" customHeight="1" x14ac:dyDescent="0.2">
      <c r="A373" s="112"/>
      <c r="B373" s="29" t="s">
        <v>121</v>
      </c>
      <c r="C373" s="32">
        <v>910</v>
      </c>
      <c r="D373" s="31" t="s">
        <v>2</v>
      </c>
      <c r="E373" s="31" t="s">
        <v>30</v>
      </c>
      <c r="F373" s="31" t="s">
        <v>103</v>
      </c>
      <c r="G373" s="32">
        <v>1</v>
      </c>
      <c r="H373" s="31" t="s">
        <v>77</v>
      </c>
      <c r="I373" s="31" t="s">
        <v>78</v>
      </c>
      <c r="J373" s="31" t="s">
        <v>48</v>
      </c>
      <c r="K373" s="23">
        <v>15200.9</v>
      </c>
    </row>
    <row r="374" spans="1:11" s="17" customFormat="1" ht="31.5" hidden="1" customHeight="1" x14ac:dyDescent="0.2">
      <c r="A374" s="112"/>
      <c r="B374" s="29" t="s">
        <v>122</v>
      </c>
      <c r="C374" s="32">
        <v>910</v>
      </c>
      <c r="D374" s="31" t="s">
        <v>2</v>
      </c>
      <c r="E374" s="31" t="s">
        <v>30</v>
      </c>
      <c r="F374" s="31" t="s">
        <v>103</v>
      </c>
      <c r="G374" s="32">
        <v>1</v>
      </c>
      <c r="H374" s="31" t="s">
        <v>77</v>
      </c>
      <c r="I374" s="31" t="s">
        <v>78</v>
      </c>
      <c r="J374" s="31" t="s">
        <v>49</v>
      </c>
      <c r="K374" s="23">
        <v>645.4</v>
      </c>
    </row>
    <row r="375" spans="1:11" s="17" customFormat="1" ht="18" hidden="1" customHeight="1" x14ac:dyDescent="0.2">
      <c r="A375" s="112"/>
      <c r="B375" s="29" t="s">
        <v>50</v>
      </c>
      <c r="C375" s="32">
        <v>910</v>
      </c>
      <c r="D375" s="31" t="s">
        <v>2</v>
      </c>
      <c r="E375" s="31" t="s">
        <v>30</v>
      </c>
      <c r="F375" s="31" t="s">
        <v>103</v>
      </c>
      <c r="G375" s="32">
        <v>1</v>
      </c>
      <c r="H375" s="31" t="s">
        <v>77</v>
      </c>
      <c r="I375" s="31" t="s">
        <v>78</v>
      </c>
      <c r="J375" s="31" t="s">
        <v>51</v>
      </c>
      <c r="K375" s="23">
        <v>33</v>
      </c>
    </row>
    <row r="376" spans="1:11" s="17" customFormat="1" ht="18" hidden="1" customHeight="1" x14ac:dyDescent="0.2">
      <c r="A376" s="112"/>
      <c r="B376" s="29" t="s">
        <v>9</v>
      </c>
      <c r="C376" s="30">
        <v>910</v>
      </c>
      <c r="D376" s="31" t="s">
        <v>2</v>
      </c>
      <c r="E376" s="31" t="s">
        <v>40</v>
      </c>
      <c r="F376" s="31"/>
      <c r="G376" s="32"/>
      <c r="H376" s="31"/>
      <c r="I376" s="31"/>
      <c r="J376" s="31"/>
      <c r="K376" s="23">
        <f>SUM(K377)</f>
        <v>978.6</v>
      </c>
    </row>
    <row r="377" spans="1:11" s="17" customFormat="1" ht="31.5" hidden="1" customHeight="1" x14ac:dyDescent="0.2">
      <c r="A377" s="112"/>
      <c r="B377" s="29" t="s">
        <v>313</v>
      </c>
      <c r="C377" s="30">
        <v>910</v>
      </c>
      <c r="D377" s="31" t="s">
        <v>2</v>
      </c>
      <c r="E377" s="31" t="s">
        <v>40</v>
      </c>
      <c r="F377" s="31" t="s">
        <v>8</v>
      </c>
      <c r="G377" s="32"/>
      <c r="H377" s="31"/>
      <c r="I377" s="31"/>
      <c r="J377" s="31"/>
      <c r="K377" s="23">
        <f>SUM(K378)</f>
        <v>978.6</v>
      </c>
    </row>
    <row r="378" spans="1:11" s="17" customFormat="1" ht="31.5" hidden="1" customHeight="1" x14ac:dyDescent="0.2">
      <c r="A378" s="112"/>
      <c r="B378" s="29" t="s">
        <v>314</v>
      </c>
      <c r="C378" s="30">
        <v>910</v>
      </c>
      <c r="D378" s="31" t="s">
        <v>2</v>
      </c>
      <c r="E378" s="31" t="s">
        <v>40</v>
      </c>
      <c r="F378" s="31" t="s">
        <v>8</v>
      </c>
      <c r="G378" s="32">
        <v>1</v>
      </c>
      <c r="H378" s="31"/>
      <c r="I378" s="31"/>
      <c r="J378" s="31"/>
      <c r="K378" s="23">
        <f>SUM(K379)</f>
        <v>978.6</v>
      </c>
    </row>
    <row r="379" spans="1:11" s="17" customFormat="1" ht="31.5" hidden="1" customHeight="1" x14ac:dyDescent="0.2">
      <c r="A379" s="112"/>
      <c r="B379" s="29" t="s">
        <v>91</v>
      </c>
      <c r="C379" s="30">
        <v>910</v>
      </c>
      <c r="D379" s="31" t="s">
        <v>2</v>
      </c>
      <c r="E379" s="31" t="s">
        <v>40</v>
      </c>
      <c r="F379" s="31" t="s">
        <v>8</v>
      </c>
      <c r="G379" s="32">
        <v>1</v>
      </c>
      <c r="H379" s="31" t="s">
        <v>4</v>
      </c>
      <c r="I379" s="31"/>
      <c r="J379" s="31"/>
      <c r="K379" s="23">
        <f>SUM(K380+K382+K384)</f>
        <v>978.6</v>
      </c>
    </row>
    <row r="380" spans="1:11" s="17" customFormat="1" ht="18" hidden="1" customHeight="1" x14ac:dyDescent="0.2">
      <c r="A380" s="112"/>
      <c r="B380" s="29" t="s">
        <v>230</v>
      </c>
      <c r="C380" s="30">
        <v>910</v>
      </c>
      <c r="D380" s="31" t="s">
        <v>2</v>
      </c>
      <c r="E380" s="31" t="s">
        <v>40</v>
      </c>
      <c r="F380" s="31" t="s">
        <v>8</v>
      </c>
      <c r="G380" s="32">
        <v>1</v>
      </c>
      <c r="H380" s="31" t="s">
        <v>4</v>
      </c>
      <c r="I380" s="31" t="s">
        <v>229</v>
      </c>
      <c r="J380" s="31"/>
      <c r="K380" s="23">
        <f>SUM(K381)</f>
        <v>43.9</v>
      </c>
    </row>
    <row r="381" spans="1:11" s="17" customFormat="1" ht="31.5" hidden="1" customHeight="1" x14ac:dyDescent="0.2">
      <c r="A381" s="112"/>
      <c r="B381" s="29" t="s">
        <v>122</v>
      </c>
      <c r="C381" s="30">
        <v>910</v>
      </c>
      <c r="D381" s="31" t="s">
        <v>2</v>
      </c>
      <c r="E381" s="31" t="s">
        <v>40</v>
      </c>
      <c r="F381" s="31" t="s">
        <v>8</v>
      </c>
      <c r="G381" s="32">
        <v>1</v>
      </c>
      <c r="H381" s="31" t="s">
        <v>4</v>
      </c>
      <c r="I381" s="31" t="s">
        <v>229</v>
      </c>
      <c r="J381" s="31" t="s">
        <v>49</v>
      </c>
      <c r="K381" s="23">
        <v>43.9</v>
      </c>
    </row>
    <row r="382" spans="1:11" s="17" customFormat="1" ht="31.5" hidden="1" customHeight="1" x14ac:dyDescent="0.2">
      <c r="A382" s="112"/>
      <c r="B382" s="29" t="s">
        <v>234</v>
      </c>
      <c r="C382" s="30">
        <v>910</v>
      </c>
      <c r="D382" s="31" t="s">
        <v>2</v>
      </c>
      <c r="E382" s="31" t="s">
        <v>40</v>
      </c>
      <c r="F382" s="31" t="s">
        <v>8</v>
      </c>
      <c r="G382" s="32">
        <v>1</v>
      </c>
      <c r="H382" s="31" t="s">
        <v>4</v>
      </c>
      <c r="I382" s="31" t="s">
        <v>235</v>
      </c>
      <c r="J382" s="31"/>
      <c r="K382" s="23">
        <f>SUM(K383)</f>
        <v>640.70000000000005</v>
      </c>
    </row>
    <row r="383" spans="1:11" s="17" customFormat="1" ht="31.5" hidden="1" customHeight="1" x14ac:dyDescent="0.2">
      <c r="A383" s="112"/>
      <c r="B383" s="29" t="s">
        <v>122</v>
      </c>
      <c r="C383" s="30">
        <v>910</v>
      </c>
      <c r="D383" s="31" t="s">
        <v>2</v>
      </c>
      <c r="E383" s="31" t="s">
        <v>40</v>
      </c>
      <c r="F383" s="31" t="s">
        <v>8</v>
      </c>
      <c r="G383" s="32">
        <v>1</v>
      </c>
      <c r="H383" s="31" t="s">
        <v>4</v>
      </c>
      <c r="I383" s="31" t="s">
        <v>235</v>
      </c>
      <c r="J383" s="31" t="s">
        <v>49</v>
      </c>
      <c r="K383" s="23">
        <v>640.70000000000005</v>
      </c>
    </row>
    <row r="384" spans="1:11" s="17" customFormat="1" ht="21.75" hidden="1" customHeight="1" x14ac:dyDescent="0.2">
      <c r="A384" s="112"/>
      <c r="B384" s="29" t="s">
        <v>617</v>
      </c>
      <c r="C384" s="30">
        <v>910</v>
      </c>
      <c r="D384" s="31" t="s">
        <v>2</v>
      </c>
      <c r="E384" s="31" t="s">
        <v>40</v>
      </c>
      <c r="F384" s="31" t="s">
        <v>8</v>
      </c>
      <c r="G384" s="32">
        <v>1</v>
      </c>
      <c r="H384" s="31" t="s">
        <v>4</v>
      </c>
      <c r="I384" s="31" t="s">
        <v>618</v>
      </c>
      <c r="J384" s="31"/>
      <c r="K384" s="23">
        <f>SUM(K385)</f>
        <v>294</v>
      </c>
    </row>
    <row r="385" spans="1:11" s="17" customFormat="1" ht="31.5" hidden="1" customHeight="1" x14ac:dyDescent="0.2">
      <c r="A385" s="112"/>
      <c r="B385" s="29" t="s">
        <v>122</v>
      </c>
      <c r="C385" s="30">
        <v>910</v>
      </c>
      <c r="D385" s="31" t="s">
        <v>2</v>
      </c>
      <c r="E385" s="31" t="s">
        <v>40</v>
      </c>
      <c r="F385" s="31" t="s">
        <v>8</v>
      </c>
      <c r="G385" s="32">
        <v>1</v>
      </c>
      <c r="H385" s="31" t="s">
        <v>4</v>
      </c>
      <c r="I385" s="31" t="s">
        <v>618</v>
      </c>
      <c r="J385" s="31" t="s">
        <v>49</v>
      </c>
      <c r="K385" s="23">
        <v>294</v>
      </c>
    </row>
    <row r="386" spans="1:11" s="17" customFormat="1" ht="31.5" hidden="1" customHeight="1" x14ac:dyDescent="0.2">
      <c r="A386" s="112"/>
      <c r="B386" s="29"/>
      <c r="C386" s="30"/>
      <c r="D386" s="31"/>
      <c r="E386" s="31"/>
      <c r="F386" s="31"/>
      <c r="G386" s="32"/>
      <c r="H386" s="31"/>
      <c r="I386" s="31"/>
      <c r="J386" s="31"/>
      <c r="K386" s="23"/>
    </row>
    <row r="387" spans="1:11" s="17" customFormat="1" ht="18" hidden="1" customHeight="1" x14ac:dyDescent="0.2">
      <c r="A387" s="112"/>
      <c r="B387" s="29" t="s">
        <v>15</v>
      </c>
      <c r="C387" s="30">
        <v>910</v>
      </c>
      <c r="D387" s="31" t="s">
        <v>6</v>
      </c>
      <c r="E387" s="31"/>
      <c r="F387" s="31"/>
      <c r="G387" s="32"/>
      <c r="H387" s="31"/>
      <c r="I387" s="31"/>
      <c r="J387" s="31"/>
      <c r="K387" s="23">
        <f>SUM(K388)</f>
        <v>875.1</v>
      </c>
    </row>
    <row r="388" spans="1:11" s="17" customFormat="1" ht="18" hidden="1" customHeight="1" x14ac:dyDescent="0.2">
      <c r="A388" s="112"/>
      <c r="B388" s="29" t="s">
        <v>69</v>
      </c>
      <c r="C388" s="30">
        <v>910</v>
      </c>
      <c r="D388" s="31" t="s">
        <v>6</v>
      </c>
      <c r="E388" s="31" t="s">
        <v>70</v>
      </c>
      <c r="F388" s="31"/>
      <c r="G388" s="31"/>
      <c r="H388" s="31"/>
      <c r="I388" s="31"/>
      <c r="J388" s="31"/>
      <c r="K388" s="23">
        <f t="shared" ref="K388:K392" si="20">SUM(K389)</f>
        <v>875.1</v>
      </c>
    </row>
    <row r="389" spans="1:11" s="17" customFormat="1" ht="31.5" hidden="1" customHeight="1" x14ac:dyDescent="0.2">
      <c r="A389" s="112"/>
      <c r="B389" s="34" t="s">
        <v>348</v>
      </c>
      <c r="C389" s="30">
        <v>910</v>
      </c>
      <c r="D389" s="31" t="s">
        <v>6</v>
      </c>
      <c r="E389" s="31" t="s">
        <v>70</v>
      </c>
      <c r="F389" s="31" t="s">
        <v>8</v>
      </c>
      <c r="G389" s="31"/>
      <c r="H389" s="31"/>
      <c r="I389" s="31"/>
      <c r="J389" s="31"/>
      <c r="K389" s="23">
        <f t="shared" si="20"/>
        <v>875.1</v>
      </c>
    </row>
    <row r="390" spans="1:11" s="17" customFormat="1" ht="31.5" hidden="1" customHeight="1" x14ac:dyDescent="0.2">
      <c r="A390" s="112"/>
      <c r="B390" s="34" t="s">
        <v>314</v>
      </c>
      <c r="C390" s="30">
        <v>910</v>
      </c>
      <c r="D390" s="31" t="s">
        <v>6</v>
      </c>
      <c r="E390" s="31" t="s">
        <v>70</v>
      </c>
      <c r="F390" s="31" t="s">
        <v>8</v>
      </c>
      <c r="G390" s="31" t="s">
        <v>90</v>
      </c>
      <c r="H390" s="31"/>
      <c r="I390" s="31"/>
      <c r="J390" s="31"/>
      <c r="K390" s="23">
        <f t="shared" si="20"/>
        <v>875.1</v>
      </c>
    </row>
    <row r="391" spans="1:11" s="17" customFormat="1" ht="31.5" hidden="1" customHeight="1" x14ac:dyDescent="0.2">
      <c r="A391" s="112"/>
      <c r="B391" s="34" t="s">
        <v>91</v>
      </c>
      <c r="C391" s="30">
        <v>910</v>
      </c>
      <c r="D391" s="31" t="s">
        <v>6</v>
      </c>
      <c r="E391" s="31" t="s">
        <v>70</v>
      </c>
      <c r="F391" s="31" t="s">
        <v>8</v>
      </c>
      <c r="G391" s="31" t="s">
        <v>90</v>
      </c>
      <c r="H391" s="31" t="s">
        <v>4</v>
      </c>
      <c r="I391" s="31"/>
      <c r="J391" s="31"/>
      <c r="K391" s="23">
        <f t="shared" si="20"/>
        <v>875.1</v>
      </c>
    </row>
    <row r="392" spans="1:11" s="17" customFormat="1" ht="31.5" hidden="1" customHeight="1" x14ac:dyDescent="0.2">
      <c r="A392" s="112"/>
      <c r="B392" s="39" t="s">
        <v>237</v>
      </c>
      <c r="C392" s="30">
        <v>910</v>
      </c>
      <c r="D392" s="31" t="s">
        <v>6</v>
      </c>
      <c r="E392" s="31" t="s">
        <v>70</v>
      </c>
      <c r="F392" s="31" t="s">
        <v>8</v>
      </c>
      <c r="G392" s="31" t="s">
        <v>90</v>
      </c>
      <c r="H392" s="31" t="s">
        <v>4</v>
      </c>
      <c r="I392" s="31" t="s">
        <v>236</v>
      </c>
      <c r="J392" s="31"/>
      <c r="K392" s="23">
        <f t="shared" si="20"/>
        <v>875.1</v>
      </c>
    </row>
    <row r="393" spans="1:11" s="17" customFormat="1" ht="31.5" hidden="1" customHeight="1" x14ac:dyDescent="0.2">
      <c r="A393" s="112"/>
      <c r="B393" s="29" t="s">
        <v>122</v>
      </c>
      <c r="C393" s="30">
        <v>910</v>
      </c>
      <c r="D393" s="31" t="s">
        <v>6</v>
      </c>
      <c r="E393" s="31" t="s">
        <v>70</v>
      </c>
      <c r="F393" s="31" t="s">
        <v>8</v>
      </c>
      <c r="G393" s="31" t="s">
        <v>90</v>
      </c>
      <c r="H393" s="31" t="s">
        <v>4</v>
      </c>
      <c r="I393" s="31" t="s">
        <v>236</v>
      </c>
      <c r="J393" s="31" t="s">
        <v>49</v>
      </c>
      <c r="K393" s="23">
        <f>87+788.1</f>
        <v>875.1</v>
      </c>
    </row>
    <row r="394" spans="1:11" s="17" customFormat="1" ht="18" hidden="1" customHeight="1" x14ac:dyDescent="0.2">
      <c r="A394" s="112"/>
      <c r="B394" s="29" t="s">
        <v>18</v>
      </c>
      <c r="C394" s="30">
        <v>910</v>
      </c>
      <c r="D394" s="33" t="s">
        <v>8</v>
      </c>
      <c r="E394" s="33"/>
      <c r="F394" s="31"/>
      <c r="G394" s="31"/>
      <c r="H394" s="31"/>
      <c r="I394" s="31"/>
      <c r="J394" s="33"/>
      <c r="K394" s="23">
        <f t="shared" ref="K394:K399" si="21">SUM(K395)</f>
        <v>61.5</v>
      </c>
    </row>
    <row r="395" spans="1:11" s="17" customFormat="1" ht="19.5" hidden="1" customHeight="1" x14ac:dyDescent="0.2">
      <c r="A395" s="112"/>
      <c r="B395" s="29" t="s">
        <v>231</v>
      </c>
      <c r="C395" s="30">
        <v>910</v>
      </c>
      <c r="D395" s="33" t="s">
        <v>8</v>
      </c>
      <c r="E395" s="33" t="s">
        <v>7</v>
      </c>
      <c r="F395" s="31"/>
      <c r="G395" s="31"/>
      <c r="H395" s="31"/>
      <c r="I395" s="31"/>
      <c r="J395" s="33"/>
      <c r="K395" s="23">
        <f t="shared" si="21"/>
        <v>61.5</v>
      </c>
    </row>
    <row r="396" spans="1:11" s="17" customFormat="1" ht="31.5" hidden="1" customHeight="1" x14ac:dyDescent="0.2">
      <c r="A396" s="112"/>
      <c r="B396" s="29" t="s">
        <v>313</v>
      </c>
      <c r="C396" s="30">
        <v>910</v>
      </c>
      <c r="D396" s="33" t="s">
        <v>8</v>
      </c>
      <c r="E396" s="33" t="s">
        <v>7</v>
      </c>
      <c r="F396" s="31" t="s">
        <v>8</v>
      </c>
      <c r="G396" s="31"/>
      <c r="H396" s="31"/>
      <c r="I396" s="31"/>
      <c r="J396" s="33"/>
      <c r="K396" s="23">
        <f t="shared" si="21"/>
        <v>61.5</v>
      </c>
    </row>
    <row r="397" spans="1:11" s="17" customFormat="1" ht="31.5" hidden="1" customHeight="1" x14ac:dyDescent="0.2">
      <c r="A397" s="112"/>
      <c r="B397" s="29" t="s">
        <v>314</v>
      </c>
      <c r="C397" s="30">
        <v>910</v>
      </c>
      <c r="D397" s="33" t="s">
        <v>8</v>
      </c>
      <c r="E397" s="33" t="s">
        <v>7</v>
      </c>
      <c r="F397" s="31" t="s">
        <v>8</v>
      </c>
      <c r="G397" s="31" t="s">
        <v>90</v>
      </c>
      <c r="H397" s="31"/>
      <c r="I397" s="31"/>
      <c r="J397" s="33"/>
      <c r="K397" s="23">
        <f t="shared" si="21"/>
        <v>61.5</v>
      </c>
    </row>
    <row r="398" spans="1:11" s="17" customFormat="1" ht="31.5" hidden="1" customHeight="1" x14ac:dyDescent="0.2">
      <c r="A398" s="112"/>
      <c r="B398" s="29" t="s">
        <v>91</v>
      </c>
      <c r="C398" s="30">
        <v>910</v>
      </c>
      <c r="D398" s="33" t="s">
        <v>8</v>
      </c>
      <c r="E398" s="33" t="s">
        <v>7</v>
      </c>
      <c r="F398" s="31" t="s">
        <v>8</v>
      </c>
      <c r="G398" s="31" t="s">
        <v>90</v>
      </c>
      <c r="H398" s="31" t="s">
        <v>4</v>
      </c>
      <c r="I398" s="31"/>
      <c r="J398" s="33"/>
      <c r="K398" s="23">
        <f t="shared" si="21"/>
        <v>61.5</v>
      </c>
    </row>
    <row r="399" spans="1:11" s="17" customFormat="1" ht="18" hidden="1" customHeight="1" x14ac:dyDescent="0.2">
      <c r="A399" s="112"/>
      <c r="B399" s="29" t="s">
        <v>233</v>
      </c>
      <c r="C399" s="30">
        <v>910</v>
      </c>
      <c r="D399" s="33" t="s">
        <v>8</v>
      </c>
      <c r="E399" s="33" t="s">
        <v>7</v>
      </c>
      <c r="F399" s="31" t="s">
        <v>8</v>
      </c>
      <c r="G399" s="31" t="s">
        <v>90</v>
      </c>
      <c r="H399" s="31" t="s">
        <v>4</v>
      </c>
      <c r="I399" s="31" t="s">
        <v>232</v>
      </c>
      <c r="J399" s="33"/>
      <c r="K399" s="23">
        <f t="shared" si="21"/>
        <v>61.5</v>
      </c>
    </row>
    <row r="400" spans="1:11" s="17" customFormat="1" ht="31.5" hidden="1" customHeight="1" x14ac:dyDescent="0.2">
      <c r="A400" s="113"/>
      <c r="B400" s="29" t="s">
        <v>122</v>
      </c>
      <c r="C400" s="30">
        <v>910</v>
      </c>
      <c r="D400" s="33" t="s">
        <v>8</v>
      </c>
      <c r="E400" s="33" t="s">
        <v>7</v>
      </c>
      <c r="F400" s="31" t="s">
        <v>8</v>
      </c>
      <c r="G400" s="31" t="s">
        <v>90</v>
      </c>
      <c r="H400" s="31" t="s">
        <v>4</v>
      </c>
      <c r="I400" s="31" t="s">
        <v>232</v>
      </c>
      <c r="J400" s="33" t="s">
        <v>49</v>
      </c>
      <c r="K400" s="23">
        <v>61.5</v>
      </c>
    </row>
    <row r="401" spans="1:11" s="17" customFormat="1" ht="31.5" hidden="1" x14ac:dyDescent="0.2">
      <c r="A401" s="111">
        <v>5</v>
      </c>
      <c r="B401" s="29" t="s">
        <v>354</v>
      </c>
      <c r="C401" s="32">
        <v>918</v>
      </c>
      <c r="D401" s="31"/>
      <c r="E401" s="31"/>
      <c r="F401" s="31"/>
      <c r="G401" s="32"/>
      <c r="H401" s="31"/>
      <c r="I401" s="31"/>
      <c r="J401" s="31"/>
      <c r="K401" s="23">
        <f>K409+K471+K435+K499+K402</f>
        <v>4227668</v>
      </c>
    </row>
    <row r="402" spans="1:11" s="17" customFormat="1" hidden="1" x14ac:dyDescent="0.2">
      <c r="A402" s="112"/>
      <c r="B402" s="29" t="s">
        <v>1</v>
      </c>
      <c r="C402" s="32">
        <v>918</v>
      </c>
      <c r="D402" s="31" t="s">
        <v>2</v>
      </c>
      <c r="E402" s="31"/>
      <c r="F402" s="31"/>
      <c r="G402" s="32"/>
      <c r="H402" s="31"/>
      <c r="I402" s="31"/>
      <c r="J402" s="31"/>
      <c r="K402" s="23">
        <f t="shared" ref="K402:K407" si="22">K403</f>
        <v>0</v>
      </c>
    </row>
    <row r="403" spans="1:11" s="17" customFormat="1" hidden="1" x14ac:dyDescent="0.2">
      <c r="A403" s="112"/>
      <c r="B403" s="29" t="s">
        <v>9</v>
      </c>
      <c r="C403" s="32">
        <v>918</v>
      </c>
      <c r="D403" s="31" t="s">
        <v>2</v>
      </c>
      <c r="E403" s="31" t="s">
        <v>40</v>
      </c>
      <c r="F403" s="31"/>
      <c r="G403" s="32"/>
      <c r="H403" s="31"/>
      <c r="I403" s="31"/>
      <c r="J403" s="31"/>
      <c r="K403" s="23">
        <f t="shared" si="22"/>
        <v>0</v>
      </c>
    </row>
    <row r="404" spans="1:11" s="17" customFormat="1" ht="21" hidden="1" customHeight="1" x14ac:dyDescent="0.2">
      <c r="A404" s="112"/>
      <c r="B404" s="34" t="s">
        <v>165</v>
      </c>
      <c r="C404" s="32">
        <v>918</v>
      </c>
      <c r="D404" s="31" t="s">
        <v>2</v>
      </c>
      <c r="E404" s="31" t="s">
        <v>40</v>
      </c>
      <c r="F404" s="31" t="s">
        <v>92</v>
      </c>
      <c r="G404" s="32"/>
      <c r="H404" s="31"/>
      <c r="I404" s="31"/>
      <c r="J404" s="31"/>
      <c r="K404" s="23">
        <f t="shared" si="22"/>
        <v>0</v>
      </c>
    </row>
    <row r="405" spans="1:11" s="17" customFormat="1" ht="47.25" hidden="1" x14ac:dyDescent="0.2">
      <c r="A405" s="112"/>
      <c r="B405" s="34" t="s">
        <v>352</v>
      </c>
      <c r="C405" s="32">
        <v>918</v>
      </c>
      <c r="D405" s="31" t="s">
        <v>2</v>
      </c>
      <c r="E405" s="31" t="s">
        <v>40</v>
      </c>
      <c r="F405" s="31" t="s">
        <v>92</v>
      </c>
      <c r="G405" s="32">
        <v>1</v>
      </c>
      <c r="H405" s="31"/>
      <c r="I405" s="31"/>
      <c r="J405" s="31"/>
      <c r="K405" s="23">
        <f t="shared" si="22"/>
        <v>0</v>
      </c>
    </row>
    <row r="406" spans="1:11" s="17" customFormat="1" ht="31.5" hidden="1" x14ac:dyDescent="0.2">
      <c r="A406" s="112"/>
      <c r="B406" s="29" t="s">
        <v>351</v>
      </c>
      <c r="C406" s="32">
        <v>918</v>
      </c>
      <c r="D406" s="31" t="s">
        <v>2</v>
      </c>
      <c r="E406" s="31" t="s">
        <v>40</v>
      </c>
      <c r="F406" s="31" t="s">
        <v>92</v>
      </c>
      <c r="G406" s="32">
        <v>1</v>
      </c>
      <c r="H406" s="31" t="s">
        <v>5</v>
      </c>
      <c r="I406" s="31"/>
      <c r="J406" s="31"/>
      <c r="K406" s="23">
        <f t="shared" si="22"/>
        <v>0</v>
      </c>
    </row>
    <row r="407" spans="1:11" s="17" customFormat="1" ht="31.5" hidden="1" x14ac:dyDescent="0.2">
      <c r="A407" s="112"/>
      <c r="B407" s="29" t="s">
        <v>166</v>
      </c>
      <c r="C407" s="32">
        <v>918</v>
      </c>
      <c r="D407" s="31" t="s">
        <v>2</v>
      </c>
      <c r="E407" s="31" t="s">
        <v>40</v>
      </c>
      <c r="F407" s="31" t="s">
        <v>92</v>
      </c>
      <c r="G407" s="32">
        <v>1</v>
      </c>
      <c r="H407" s="31" t="s">
        <v>5</v>
      </c>
      <c r="I407" s="31" t="s">
        <v>148</v>
      </c>
      <c r="J407" s="31"/>
      <c r="K407" s="23">
        <f t="shared" si="22"/>
        <v>0</v>
      </c>
    </row>
    <row r="408" spans="1:11" s="17" customFormat="1" ht="31.5" hidden="1" x14ac:dyDescent="0.2">
      <c r="A408" s="112"/>
      <c r="B408" s="29" t="s">
        <v>122</v>
      </c>
      <c r="C408" s="32">
        <v>918</v>
      </c>
      <c r="D408" s="31" t="s">
        <v>2</v>
      </c>
      <c r="E408" s="31" t="s">
        <v>40</v>
      </c>
      <c r="F408" s="31" t="s">
        <v>92</v>
      </c>
      <c r="G408" s="32">
        <v>1</v>
      </c>
      <c r="H408" s="31" t="s">
        <v>5</v>
      </c>
      <c r="I408" s="31" t="s">
        <v>148</v>
      </c>
      <c r="J408" s="31" t="s">
        <v>49</v>
      </c>
      <c r="K408" s="23"/>
    </row>
    <row r="409" spans="1:11" s="17" customFormat="1" hidden="1" x14ac:dyDescent="0.2">
      <c r="A409" s="112"/>
      <c r="B409" s="29" t="s">
        <v>15</v>
      </c>
      <c r="C409" s="32">
        <v>918</v>
      </c>
      <c r="D409" s="31" t="s">
        <v>6</v>
      </c>
      <c r="E409" s="31"/>
      <c r="F409" s="31"/>
      <c r="G409" s="32"/>
      <c r="H409" s="31"/>
      <c r="I409" s="31"/>
      <c r="J409" s="31"/>
      <c r="K409" s="23">
        <f>SUM(K410+K418)</f>
        <v>41004.800000000003</v>
      </c>
    </row>
    <row r="410" spans="1:11" s="17" customFormat="1" hidden="1" x14ac:dyDescent="0.2">
      <c r="A410" s="112"/>
      <c r="B410" s="29" t="s">
        <v>69</v>
      </c>
      <c r="C410" s="32">
        <v>918</v>
      </c>
      <c r="D410" s="31" t="s">
        <v>6</v>
      </c>
      <c r="E410" s="31" t="s">
        <v>30</v>
      </c>
      <c r="F410" s="31"/>
      <c r="G410" s="32"/>
      <c r="H410" s="31"/>
      <c r="I410" s="31"/>
      <c r="J410" s="31"/>
      <c r="K410" s="23">
        <f>SUM(K411)</f>
        <v>0</v>
      </c>
    </row>
    <row r="411" spans="1:11" s="17" customFormat="1" hidden="1" x14ac:dyDescent="0.2">
      <c r="A411" s="112"/>
      <c r="B411" s="29" t="s">
        <v>339</v>
      </c>
      <c r="C411" s="32">
        <v>918</v>
      </c>
      <c r="D411" s="31" t="s">
        <v>6</v>
      </c>
      <c r="E411" s="31" t="s">
        <v>30</v>
      </c>
      <c r="F411" s="31" t="s">
        <v>4</v>
      </c>
      <c r="G411" s="32"/>
      <c r="H411" s="31"/>
      <c r="I411" s="31"/>
      <c r="J411" s="31"/>
      <c r="K411" s="23">
        <f>SUM(K412)</f>
        <v>0</v>
      </c>
    </row>
    <row r="412" spans="1:11" s="17" customFormat="1" ht="51" hidden="1" customHeight="1" x14ac:dyDescent="0.2">
      <c r="A412" s="112"/>
      <c r="B412" s="29" t="s">
        <v>472</v>
      </c>
      <c r="C412" s="32">
        <v>918</v>
      </c>
      <c r="D412" s="31" t="s">
        <v>6</v>
      </c>
      <c r="E412" s="31" t="s">
        <v>30</v>
      </c>
      <c r="F412" s="31" t="s">
        <v>4</v>
      </c>
      <c r="G412" s="32">
        <v>1</v>
      </c>
      <c r="H412" s="31"/>
      <c r="I412" s="31"/>
      <c r="J412" s="31"/>
      <c r="K412" s="23">
        <f>SUM(K413)</f>
        <v>0</v>
      </c>
    </row>
    <row r="413" spans="1:11" s="17" customFormat="1" ht="31.5" hidden="1" x14ac:dyDescent="0.2">
      <c r="A413" s="112"/>
      <c r="B413" s="34" t="s">
        <v>473</v>
      </c>
      <c r="C413" s="32">
        <v>918</v>
      </c>
      <c r="D413" s="31" t="s">
        <v>6</v>
      </c>
      <c r="E413" s="31" t="s">
        <v>30</v>
      </c>
      <c r="F413" s="31" t="s">
        <v>4</v>
      </c>
      <c r="G413" s="32">
        <v>1</v>
      </c>
      <c r="H413" s="31" t="s">
        <v>2</v>
      </c>
      <c r="I413" s="31"/>
      <c r="J413" s="31"/>
      <c r="K413" s="23">
        <f>SUM(K414+K416)</f>
        <v>0</v>
      </c>
    </row>
    <row r="414" spans="1:11" s="17" customFormat="1" ht="80.25" hidden="1" customHeight="1" x14ac:dyDescent="0.2">
      <c r="A414" s="112"/>
      <c r="B414" s="34" t="s">
        <v>398</v>
      </c>
      <c r="C414" s="32">
        <v>918</v>
      </c>
      <c r="D414" s="31" t="s">
        <v>6</v>
      </c>
      <c r="E414" s="31" t="s">
        <v>30</v>
      </c>
      <c r="F414" s="31" t="s">
        <v>4</v>
      </c>
      <c r="G414" s="32">
        <v>1</v>
      </c>
      <c r="H414" s="31" t="s">
        <v>2</v>
      </c>
      <c r="I414" s="31" t="s">
        <v>220</v>
      </c>
      <c r="J414" s="31"/>
      <c r="K414" s="23">
        <f>SUM(K415)</f>
        <v>0</v>
      </c>
    </row>
    <row r="415" spans="1:11" s="17" customFormat="1" ht="31.5" hidden="1" x14ac:dyDescent="0.2">
      <c r="A415" s="112"/>
      <c r="B415" s="34" t="s">
        <v>75</v>
      </c>
      <c r="C415" s="32">
        <v>918</v>
      </c>
      <c r="D415" s="31" t="s">
        <v>6</v>
      </c>
      <c r="E415" s="31" t="s">
        <v>30</v>
      </c>
      <c r="F415" s="31" t="s">
        <v>4</v>
      </c>
      <c r="G415" s="32">
        <v>1</v>
      </c>
      <c r="H415" s="31" t="s">
        <v>2</v>
      </c>
      <c r="I415" s="31" t="s">
        <v>220</v>
      </c>
      <c r="J415" s="31" t="s">
        <v>54</v>
      </c>
      <c r="K415" s="23"/>
    </row>
    <row r="416" spans="1:11" s="17" customFormat="1" ht="94.5" hidden="1" x14ac:dyDescent="0.2">
      <c r="A416" s="112"/>
      <c r="B416" s="34" t="s">
        <v>456</v>
      </c>
      <c r="C416" s="32">
        <v>918</v>
      </c>
      <c r="D416" s="31" t="s">
        <v>6</v>
      </c>
      <c r="E416" s="31" t="s">
        <v>30</v>
      </c>
      <c r="F416" s="31" t="s">
        <v>4</v>
      </c>
      <c r="G416" s="32">
        <v>1</v>
      </c>
      <c r="H416" s="31" t="s">
        <v>2</v>
      </c>
      <c r="I416" s="31" t="s">
        <v>283</v>
      </c>
      <c r="J416" s="31"/>
      <c r="K416" s="23">
        <f>SUM(K417)</f>
        <v>0</v>
      </c>
    </row>
    <row r="417" spans="1:13" s="17" customFormat="1" ht="31.5" hidden="1" x14ac:dyDescent="0.2">
      <c r="A417" s="112"/>
      <c r="B417" s="34" t="s">
        <v>75</v>
      </c>
      <c r="C417" s="32">
        <v>918</v>
      </c>
      <c r="D417" s="31" t="s">
        <v>6</v>
      </c>
      <c r="E417" s="31" t="s">
        <v>30</v>
      </c>
      <c r="F417" s="31" t="s">
        <v>4</v>
      </c>
      <c r="G417" s="32">
        <v>1</v>
      </c>
      <c r="H417" s="31" t="s">
        <v>2</v>
      </c>
      <c r="I417" s="31" t="s">
        <v>283</v>
      </c>
      <c r="J417" s="31" t="s">
        <v>54</v>
      </c>
      <c r="K417" s="23"/>
    </row>
    <row r="418" spans="1:13" s="17" customFormat="1" hidden="1" x14ac:dyDescent="0.2">
      <c r="A418" s="112"/>
      <c r="B418" s="29" t="s">
        <v>69</v>
      </c>
      <c r="C418" s="32">
        <v>918</v>
      </c>
      <c r="D418" s="31" t="s">
        <v>6</v>
      </c>
      <c r="E418" s="31" t="s">
        <v>70</v>
      </c>
      <c r="F418" s="31"/>
      <c r="G418" s="32"/>
      <c r="H418" s="31"/>
      <c r="I418" s="31"/>
      <c r="J418" s="31"/>
      <c r="K418" s="23">
        <f>SUM(K419)</f>
        <v>41004.800000000003</v>
      </c>
    </row>
    <row r="419" spans="1:13" s="17" customFormat="1" hidden="1" x14ac:dyDescent="0.2">
      <c r="A419" s="112"/>
      <c r="B419" s="29" t="s">
        <v>339</v>
      </c>
      <c r="C419" s="32">
        <v>918</v>
      </c>
      <c r="D419" s="31" t="s">
        <v>6</v>
      </c>
      <c r="E419" s="31" t="s">
        <v>70</v>
      </c>
      <c r="F419" s="31" t="s">
        <v>4</v>
      </c>
      <c r="G419" s="32"/>
      <c r="H419" s="31"/>
      <c r="I419" s="31"/>
      <c r="J419" s="31"/>
      <c r="K419" s="23">
        <f>SUM(K420)</f>
        <v>41004.800000000003</v>
      </c>
    </row>
    <row r="420" spans="1:13" s="17" customFormat="1" ht="63" hidden="1" x14ac:dyDescent="0.2">
      <c r="A420" s="112"/>
      <c r="B420" s="29" t="s">
        <v>472</v>
      </c>
      <c r="C420" s="32">
        <v>918</v>
      </c>
      <c r="D420" s="31" t="s">
        <v>6</v>
      </c>
      <c r="E420" s="31" t="s">
        <v>70</v>
      </c>
      <c r="F420" s="31" t="s">
        <v>4</v>
      </c>
      <c r="G420" s="32">
        <v>1</v>
      </c>
      <c r="H420" s="31"/>
      <c r="I420" s="31"/>
      <c r="J420" s="31"/>
      <c r="K420" s="23">
        <f>SUM(K421+K428)</f>
        <v>41004.800000000003</v>
      </c>
    </row>
    <row r="421" spans="1:13" s="17" customFormat="1" ht="31.5" hidden="1" x14ac:dyDescent="0.2">
      <c r="A421" s="112"/>
      <c r="B421" s="34" t="s">
        <v>473</v>
      </c>
      <c r="C421" s="32">
        <v>918</v>
      </c>
      <c r="D421" s="31" t="s">
        <v>6</v>
      </c>
      <c r="E421" s="31" t="s">
        <v>70</v>
      </c>
      <c r="F421" s="31" t="s">
        <v>4</v>
      </c>
      <c r="G421" s="32">
        <v>1</v>
      </c>
      <c r="H421" s="31" t="s">
        <v>2</v>
      </c>
      <c r="I421" s="31"/>
      <c r="J421" s="31"/>
      <c r="K421" s="23">
        <f>SUM(K422+K426)</f>
        <v>30000.5</v>
      </c>
    </row>
    <row r="422" spans="1:13" s="17" customFormat="1" ht="47.25" hidden="1" x14ac:dyDescent="0.2">
      <c r="A422" s="112"/>
      <c r="B422" s="29" t="s">
        <v>66</v>
      </c>
      <c r="C422" s="32">
        <v>918</v>
      </c>
      <c r="D422" s="31" t="s">
        <v>6</v>
      </c>
      <c r="E422" s="31" t="s">
        <v>70</v>
      </c>
      <c r="F422" s="31" t="s">
        <v>4</v>
      </c>
      <c r="G422" s="32">
        <v>1</v>
      </c>
      <c r="H422" s="31" t="s">
        <v>2</v>
      </c>
      <c r="I422" s="31" t="s">
        <v>85</v>
      </c>
      <c r="J422" s="31"/>
      <c r="K422" s="23">
        <f>SUM(K423:K425)</f>
        <v>30000.5</v>
      </c>
      <c r="L422" s="41"/>
      <c r="M422" s="41"/>
    </row>
    <row r="423" spans="1:13" s="17" customFormat="1" ht="48.75" hidden="1" customHeight="1" x14ac:dyDescent="0.2">
      <c r="A423" s="112"/>
      <c r="B423" s="29" t="s">
        <v>121</v>
      </c>
      <c r="C423" s="32">
        <v>918</v>
      </c>
      <c r="D423" s="31" t="s">
        <v>6</v>
      </c>
      <c r="E423" s="31" t="s">
        <v>70</v>
      </c>
      <c r="F423" s="31" t="s">
        <v>4</v>
      </c>
      <c r="G423" s="32">
        <v>1</v>
      </c>
      <c r="H423" s="31" t="s">
        <v>2</v>
      </c>
      <c r="I423" s="31" t="s">
        <v>85</v>
      </c>
      <c r="J423" s="31" t="s">
        <v>48</v>
      </c>
      <c r="K423" s="23">
        <f>14830.2+14221.2</f>
        <v>29051.4</v>
      </c>
      <c r="L423" s="49"/>
      <c r="M423" s="41"/>
    </row>
    <row r="424" spans="1:13" s="17" customFormat="1" ht="31.5" hidden="1" x14ac:dyDescent="0.2">
      <c r="A424" s="112"/>
      <c r="B424" s="29" t="s">
        <v>122</v>
      </c>
      <c r="C424" s="32">
        <v>918</v>
      </c>
      <c r="D424" s="31" t="s">
        <v>6</v>
      </c>
      <c r="E424" s="31" t="s">
        <v>70</v>
      </c>
      <c r="F424" s="31" t="s">
        <v>4</v>
      </c>
      <c r="G424" s="32">
        <v>1</v>
      </c>
      <c r="H424" s="31" t="s">
        <v>2</v>
      </c>
      <c r="I424" s="31" t="s">
        <v>85</v>
      </c>
      <c r="J424" s="31" t="s">
        <v>49</v>
      </c>
      <c r="K424" s="23">
        <f>645.8+303.3</f>
        <v>949.09999999999991</v>
      </c>
      <c r="L424" s="49"/>
      <c r="M424" s="41"/>
    </row>
    <row r="425" spans="1:13" s="17" customFormat="1" hidden="1" x14ac:dyDescent="0.2">
      <c r="A425" s="112"/>
      <c r="B425" s="29" t="s">
        <v>50</v>
      </c>
      <c r="C425" s="32">
        <v>918</v>
      </c>
      <c r="D425" s="31" t="s">
        <v>6</v>
      </c>
      <c r="E425" s="31" t="s">
        <v>70</v>
      </c>
      <c r="F425" s="31" t="s">
        <v>4</v>
      </c>
      <c r="G425" s="32">
        <v>1</v>
      </c>
      <c r="H425" s="31" t="s">
        <v>2</v>
      </c>
      <c r="I425" s="31" t="s">
        <v>85</v>
      </c>
      <c r="J425" s="31" t="s">
        <v>51</v>
      </c>
      <c r="K425" s="23"/>
      <c r="L425" s="49"/>
      <c r="M425" s="41"/>
    </row>
    <row r="426" spans="1:13" s="17" customFormat="1" ht="31.5" hidden="1" x14ac:dyDescent="0.2">
      <c r="A426" s="112"/>
      <c r="B426" s="34" t="s">
        <v>312</v>
      </c>
      <c r="C426" s="32">
        <v>918</v>
      </c>
      <c r="D426" s="31" t="s">
        <v>6</v>
      </c>
      <c r="E426" s="31" t="s">
        <v>70</v>
      </c>
      <c r="F426" s="31" t="s">
        <v>4</v>
      </c>
      <c r="G426" s="31" t="s">
        <v>90</v>
      </c>
      <c r="H426" s="31" t="s">
        <v>2</v>
      </c>
      <c r="I426" s="31" t="s">
        <v>192</v>
      </c>
      <c r="J426" s="33"/>
      <c r="K426" s="23">
        <f>K427</f>
        <v>0</v>
      </c>
      <c r="L426" s="41"/>
      <c r="M426" s="41"/>
    </row>
    <row r="427" spans="1:13" s="17" customFormat="1" ht="31.5" hidden="1" x14ac:dyDescent="0.2">
      <c r="A427" s="112"/>
      <c r="B427" s="34" t="s">
        <v>122</v>
      </c>
      <c r="C427" s="32">
        <v>918</v>
      </c>
      <c r="D427" s="31" t="s">
        <v>6</v>
      </c>
      <c r="E427" s="31" t="s">
        <v>70</v>
      </c>
      <c r="F427" s="31" t="s">
        <v>4</v>
      </c>
      <c r="G427" s="31" t="s">
        <v>90</v>
      </c>
      <c r="H427" s="31" t="s">
        <v>2</v>
      </c>
      <c r="I427" s="31" t="s">
        <v>192</v>
      </c>
      <c r="J427" s="33" t="s">
        <v>49</v>
      </c>
      <c r="K427" s="23"/>
      <c r="L427" s="41"/>
      <c r="M427" s="41"/>
    </row>
    <row r="428" spans="1:13" s="17" customFormat="1" ht="49.5" hidden="1" customHeight="1" x14ac:dyDescent="0.2">
      <c r="A428" s="112"/>
      <c r="B428" s="29" t="s">
        <v>474</v>
      </c>
      <c r="C428" s="32">
        <v>918</v>
      </c>
      <c r="D428" s="31" t="s">
        <v>6</v>
      </c>
      <c r="E428" s="31" t="s">
        <v>70</v>
      </c>
      <c r="F428" s="31" t="s">
        <v>4</v>
      </c>
      <c r="G428" s="32">
        <v>1</v>
      </c>
      <c r="H428" s="31" t="s">
        <v>4</v>
      </c>
      <c r="I428" s="31"/>
      <c r="J428" s="31"/>
      <c r="K428" s="23">
        <f>SUM(K429+K433)</f>
        <v>11004.3</v>
      </c>
      <c r="L428" s="41"/>
      <c r="M428" s="41"/>
    </row>
    <row r="429" spans="1:13" s="17" customFormat="1" hidden="1" x14ac:dyDescent="0.2">
      <c r="A429" s="112"/>
      <c r="B429" s="29" t="s">
        <v>47</v>
      </c>
      <c r="C429" s="32">
        <v>918</v>
      </c>
      <c r="D429" s="31" t="s">
        <v>6</v>
      </c>
      <c r="E429" s="31" t="s">
        <v>70</v>
      </c>
      <c r="F429" s="31" t="s">
        <v>4</v>
      </c>
      <c r="G429" s="32">
        <v>1</v>
      </c>
      <c r="H429" s="31" t="s">
        <v>4</v>
      </c>
      <c r="I429" s="31" t="s">
        <v>78</v>
      </c>
      <c r="J429" s="31"/>
      <c r="K429" s="23">
        <f>SUM(K430:K432)</f>
        <v>10964.3</v>
      </c>
      <c r="L429" s="41"/>
      <c r="M429" s="41"/>
    </row>
    <row r="430" spans="1:13" s="17" customFormat="1" ht="49.5" hidden="1" customHeight="1" x14ac:dyDescent="0.2">
      <c r="A430" s="112"/>
      <c r="B430" s="29" t="s">
        <v>121</v>
      </c>
      <c r="C430" s="32">
        <v>918</v>
      </c>
      <c r="D430" s="31" t="s">
        <v>6</v>
      </c>
      <c r="E430" s="31" t="s">
        <v>70</v>
      </c>
      <c r="F430" s="31" t="s">
        <v>4</v>
      </c>
      <c r="G430" s="32">
        <v>1</v>
      </c>
      <c r="H430" s="31" t="s">
        <v>4</v>
      </c>
      <c r="I430" s="31" t="s">
        <v>78</v>
      </c>
      <c r="J430" s="31" t="s">
        <v>48</v>
      </c>
      <c r="K430" s="23">
        <v>10851.5</v>
      </c>
      <c r="L430" s="49"/>
      <c r="M430" s="41"/>
    </row>
    <row r="431" spans="1:13" s="17" customFormat="1" ht="31.5" hidden="1" x14ac:dyDescent="0.2">
      <c r="A431" s="112"/>
      <c r="B431" s="29" t="s">
        <v>122</v>
      </c>
      <c r="C431" s="32">
        <v>918</v>
      </c>
      <c r="D431" s="31" t="s">
        <v>6</v>
      </c>
      <c r="E431" s="31" t="s">
        <v>70</v>
      </c>
      <c r="F431" s="31" t="s">
        <v>4</v>
      </c>
      <c r="G431" s="32">
        <v>1</v>
      </c>
      <c r="H431" s="31" t="s">
        <v>4</v>
      </c>
      <c r="I431" s="31" t="s">
        <v>78</v>
      </c>
      <c r="J431" s="31" t="s">
        <v>49</v>
      </c>
      <c r="K431" s="23">
        <v>112.8</v>
      </c>
      <c r="L431" s="49"/>
      <c r="M431" s="41"/>
    </row>
    <row r="432" spans="1:13" s="17" customFormat="1" hidden="1" x14ac:dyDescent="0.2">
      <c r="A432" s="112"/>
      <c r="B432" s="29" t="s">
        <v>50</v>
      </c>
      <c r="C432" s="32">
        <v>918</v>
      </c>
      <c r="D432" s="31" t="s">
        <v>6</v>
      </c>
      <c r="E432" s="31" t="s">
        <v>70</v>
      </c>
      <c r="F432" s="31" t="s">
        <v>4</v>
      </c>
      <c r="G432" s="32">
        <v>1</v>
      </c>
      <c r="H432" s="31" t="s">
        <v>4</v>
      </c>
      <c r="I432" s="31" t="s">
        <v>78</v>
      </c>
      <c r="J432" s="31" t="s">
        <v>51</v>
      </c>
      <c r="K432" s="23"/>
      <c r="L432" s="49"/>
      <c r="M432" s="41"/>
    </row>
    <row r="433" spans="1:13" s="17" customFormat="1" hidden="1" x14ac:dyDescent="0.2">
      <c r="A433" s="112"/>
      <c r="B433" s="29" t="s">
        <v>230</v>
      </c>
      <c r="C433" s="30">
        <v>918</v>
      </c>
      <c r="D433" s="31" t="s">
        <v>6</v>
      </c>
      <c r="E433" s="31" t="s">
        <v>70</v>
      </c>
      <c r="F433" s="31" t="s">
        <v>4</v>
      </c>
      <c r="G433" s="32">
        <v>1</v>
      </c>
      <c r="H433" s="31" t="s">
        <v>4</v>
      </c>
      <c r="I433" s="31" t="s">
        <v>229</v>
      </c>
      <c r="J433" s="31"/>
      <c r="K433" s="23">
        <f>SUM(K434)</f>
        <v>40</v>
      </c>
      <c r="L433" s="41"/>
      <c r="M433" s="41"/>
    </row>
    <row r="434" spans="1:13" s="17" customFormat="1" ht="31.5" hidden="1" x14ac:dyDescent="0.2">
      <c r="A434" s="112"/>
      <c r="B434" s="29" t="s">
        <v>122</v>
      </c>
      <c r="C434" s="30">
        <v>918</v>
      </c>
      <c r="D434" s="31" t="s">
        <v>6</v>
      </c>
      <c r="E434" s="31" t="s">
        <v>70</v>
      </c>
      <c r="F434" s="31" t="s">
        <v>4</v>
      </c>
      <c r="G434" s="32">
        <v>1</v>
      </c>
      <c r="H434" s="31" t="s">
        <v>4</v>
      </c>
      <c r="I434" s="31" t="s">
        <v>229</v>
      </c>
      <c r="J434" s="31" t="s">
        <v>49</v>
      </c>
      <c r="K434" s="23">
        <v>40</v>
      </c>
      <c r="L434" s="41"/>
      <c r="M434" s="41"/>
    </row>
    <row r="435" spans="1:13" s="17" customFormat="1" hidden="1" x14ac:dyDescent="0.2">
      <c r="A435" s="112"/>
      <c r="B435" s="29" t="s">
        <v>41</v>
      </c>
      <c r="C435" s="32">
        <v>918</v>
      </c>
      <c r="D435" s="33" t="s">
        <v>7</v>
      </c>
      <c r="E435" s="31"/>
      <c r="F435" s="31"/>
      <c r="G435" s="32"/>
      <c r="H435" s="31"/>
      <c r="I435" s="31"/>
      <c r="J435" s="31"/>
      <c r="K435" s="23">
        <f>SUM(K436+K458)</f>
        <v>4186646.4999999995</v>
      </c>
      <c r="L435" s="41"/>
      <c r="M435" s="41"/>
    </row>
    <row r="436" spans="1:13" s="17" customFormat="1" hidden="1" x14ac:dyDescent="0.2">
      <c r="A436" s="112"/>
      <c r="B436" s="29" t="s">
        <v>257</v>
      </c>
      <c r="C436" s="32">
        <v>918</v>
      </c>
      <c r="D436" s="33" t="s">
        <v>7</v>
      </c>
      <c r="E436" s="31" t="s">
        <v>4</v>
      </c>
      <c r="F436" s="31"/>
      <c r="G436" s="32"/>
      <c r="H436" s="31"/>
      <c r="I436" s="31"/>
      <c r="J436" s="31"/>
      <c r="K436" s="23">
        <f>K437</f>
        <v>4186646.4999999995</v>
      </c>
      <c r="L436" s="41"/>
      <c r="M436" s="41"/>
    </row>
    <row r="437" spans="1:13" s="17" customFormat="1" hidden="1" x14ac:dyDescent="0.2">
      <c r="A437" s="112"/>
      <c r="B437" s="34" t="s">
        <v>355</v>
      </c>
      <c r="C437" s="32">
        <v>918</v>
      </c>
      <c r="D437" s="33" t="s">
        <v>7</v>
      </c>
      <c r="E437" s="31" t="s">
        <v>4</v>
      </c>
      <c r="F437" s="31" t="s">
        <v>4</v>
      </c>
      <c r="G437" s="31"/>
      <c r="H437" s="31"/>
      <c r="I437" s="31"/>
      <c r="J437" s="33"/>
      <c r="K437" s="23">
        <f>K438</f>
        <v>4186646.4999999995</v>
      </c>
      <c r="L437" s="41"/>
      <c r="M437" s="41"/>
    </row>
    <row r="438" spans="1:13" s="17" customFormat="1" ht="63" hidden="1" x14ac:dyDescent="0.2">
      <c r="A438" s="112"/>
      <c r="B438" s="29" t="s">
        <v>472</v>
      </c>
      <c r="C438" s="32">
        <v>918</v>
      </c>
      <c r="D438" s="33" t="s">
        <v>7</v>
      </c>
      <c r="E438" s="31" t="s">
        <v>4</v>
      </c>
      <c r="F438" s="31" t="s">
        <v>4</v>
      </c>
      <c r="G438" s="31" t="s">
        <v>90</v>
      </c>
      <c r="H438" s="31"/>
      <c r="I438" s="31"/>
      <c r="J438" s="33"/>
      <c r="K438" s="23">
        <f>K439+K455</f>
        <v>4186646.4999999995</v>
      </c>
      <c r="L438" s="41"/>
      <c r="M438" s="41"/>
    </row>
    <row r="439" spans="1:13" s="17" customFormat="1" ht="31.5" hidden="1" x14ac:dyDescent="0.2">
      <c r="A439" s="112"/>
      <c r="B439" s="34" t="s">
        <v>473</v>
      </c>
      <c r="C439" s="32">
        <v>918</v>
      </c>
      <c r="D439" s="33" t="s">
        <v>7</v>
      </c>
      <c r="E439" s="31" t="s">
        <v>4</v>
      </c>
      <c r="F439" s="31" t="s">
        <v>4</v>
      </c>
      <c r="G439" s="31" t="s">
        <v>90</v>
      </c>
      <c r="H439" s="31" t="s">
        <v>2</v>
      </c>
      <c r="I439" s="31"/>
      <c r="J439" s="33"/>
      <c r="K439" s="23">
        <f>K442+K448+K450+K452+K440+K444+K446</f>
        <v>3710827.5999999996</v>
      </c>
    </row>
    <row r="440" spans="1:13" s="17" customFormat="1" hidden="1" x14ac:dyDescent="0.2">
      <c r="A440" s="112"/>
      <c r="B440" s="29" t="s">
        <v>519</v>
      </c>
      <c r="C440" s="32">
        <v>918</v>
      </c>
      <c r="D440" s="33" t="s">
        <v>7</v>
      </c>
      <c r="E440" s="31" t="s">
        <v>4</v>
      </c>
      <c r="F440" s="31" t="s">
        <v>4</v>
      </c>
      <c r="G440" s="31" t="s">
        <v>90</v>
      </c>
      <c r="H440" s="31" t="s">
        <v>2</v>
      </c>
      <c r="I440" s="31" t="s">
        <v>518</v>
      </c>
      <c r="J440" s="33"/>
      <c r="K440" s="23">
        <f>K441</f>
        <v>0</v>
      </c>
    </row>
    <row r="441" spans="1:13" s="17" customFormat="1" ht="31.5" hidden="1" x14ac:dyDescent="0.2">
      <c r="A441" s="112"/>
      <c r="B441" s="29" t="s">
        <v>122</v>
      </c>
      <c r="C441" s="32">
        <v>918</v>
      </c>
      <c r="D441" s="33" t="s">
        <v>7</v>
      </c>
      <c r="E441" s="31" t="s">
        <v>4</v>
      </c>
      <c r="F441" s="31" t="s">
        <v>4</v>
      </c>
      <c r="G441" s="31" t="s">
        <v>90</v>
      </c>
      <c r="H441" s="31" t="s">
        <v>2</v>
      </c>
      <c r="I441" s="31" t="s">
        <v>518</v>
      </c>
      <c r="J441" s="33" t="s">
        <v>49</v>
      </c>
      <c r="K441" s="23"/>
    </row>
    <row r="442" spans="1:13" s="17" customFormat="1" hidden="1" x14ac:dyDescent="0.2">
      <c r="A442" s="112"/>
      <c r="B442" s="29" t="s">
        <v>403</v>
      </c>
      <c r="C442" s="32">
        <v>918</v>
      </c>
      <c r="D442" s="33" t="s">
        <v>7</v>
      </c>
      <c r="E442" s="31" t="s">
        <v>4</v>
      </c>
      <c r="F442" s="31" t="s">
        <v>4</v>
      </c>
      <c r="G442" s="31" t="s">
        <v>90</v>
      </c>
      <c r="H442" s="31" t="s">
        <v>2</v>
      </c>
      <c r="I442" s="31" t="s">
        <v>569</v>
      </c>
      <c r="J442" s="33"/>
      <c r="K442" s="23">
        <f>K443</f>
        <v>2558670.4</v>
      </c>
    </row>
    <row r="443" spans="1:13" s="17" customFormat="1" ht="31.5" hidden="1" x14ac:dyDescent="0.2">
      <c r="A443" s="112"/>
      <c r="B443" s="34" t="s">
        <v>75</v>
      </c>
      <c r="C443" s="32">
        <v>918</v>
      </c>
      <c r="D443" s="33" t="s">
        <v>7</v>
      </c>
      <c r="E443" s="31" t="s">
        <v>4</v>
      </c>
      <c r="F443" s="31" t="s">
        <v>4</v>
      </c>
      <c r="G443" s="31" t="s">
        <v>90</v>
      </c>
      <c r="H443" s="31" t="s">
        <v>2</v>
      </c>
      <c r="I443" s="31" t="s">
        <v>569</v>
      </c>
      <c r="J443" s="33" t="s">
        <v>54</v>
      </c>
      <c r="K443" s="23">
        <f>2545877+12793.4</f>
        <v>2558670.4</v>
      </c>
    </row>
    <row r="444" spans="1:13" s="17" customFormat="1" ht="47.25" hidden="1" x14ac:dyDescent="0.2">
      <c r="A444" s="112"/>
      <c r="B444" s="34" t="s">
        <v>641</v>
      </c>
      <c r="C444" s="32">
        <v>918</v>
      </c>
      <c r="D444" s="33" t="s">
        <v>7</v>
      </c>
      <c r="E444" s="31" t="s">
        <v>4</v>
      </c>
      <c r="F444" s="31" t="s">
        <v>4</v>
      </c>
      <c r="G444" s="31" t="s">
        <v>90</v>
      </c>
      <c r="H444" s="31" t="s">
        <v>2</v>
      </c>
      <c r="I444" s="31" t="s">
        <v>640</v>
      </c>
      <c r="J444" s="33"/>
      <c r="K444" s="23">
        <f>K445</f>
        <v>34447.799999999996</v>
      </c>
    </row>
    <row r="445" spans="1:13" s="17" customFormat="1" ht="31.5" hidden="1" x14ac:dyDescent="0.2">
      <c r="A445" s="112"/>
      <c r="B445" s="34" t="s">
        <v>75</v>
      </c>
      <c r="C445" s="32">
        <v>918</v>
      </c>
      <c r="D445" s="33" t="s">
        <v>7</v>
      </c>
      <c r="E445" s="31" t="s">
        <v>4</v>
      </c>
      <c r="F445" s="31" t="s">
        <v>4</v>
      </c>
      <c r="G445" s="31" t="s">
        <v>90</v>
      </c>
      <c r="H445" s="31" t="s">
        <v>2</v>
      </c>
      <c r="I445" s="31" t="s">
        <v>640</v>
      </c>
      <c r="J445" s="33" t="s">
        <v>54</v>
      </c>
      <c r="K445" s="23">
        <f>32409.1+2038.7</f>
        <v>34447.799999999996</v>
      </c>
    </row>
    <row r="446" spans="1:13" s="17" customFormat="1" hidden="1" x14ac:dyDescent="0.2">
      <c r="A446" s="112"/>
      <c r="B446" s="34" t="s">
        <v>525</v>
      </c>
      <c r="C446" s="32">
        <v>918</v>
      </c>
      <c r="D446" s="33" t="s">
        <v>7</v>
      </c>
      <c r="E446" s="31" t="s">
        <v>4</v>
      </c>
      <c r="F446" s="31" t="s">
        <v>4</v>
      </c>
      <c r="G446" s="31" t="s">
        <v>90</v>
      </c>
      <c r="H446" s="31" t="s">
        <v>2</v>
      </c>
      <c r="I446" s="31" t="s">
        <v>524</v>
      </c>
      <c r="J446" s="33"/>
      <c r="K446" s="23">
        <f>K447</f>
        <v>1044425.5</v>
      </c>
    </row>
    <row r="447" spans="1:13" s="17" customFormat="1" ht="31.5" hidden="1" x14ac:dyDescent="0.2">
      <c r="A447" s="112"/>
      <c r="B447" s="34" t="s">
        <v>75</v>
      </c>
      <c r="C447" s="32">
        <v>918</v>
      </c>
      <c r="D447" s="33" t="s">
        <v>7</v>
      </c>
      <c r="E447" s="31" t="s">
        <v>4</v>
      </c>
      <c r="F447" s="31" t="s">
        <v>4</v>
      </c>
      <c r="G447" s="31" t="s">
        <v>90</v>
      </c>
      <c r="H447" s="31" t="s">
        <v>2</v>
      </c>
      <c r="I447" s="31" t="s">
        <v>524</v>
      </c>
      <c r="J447" s="33" t="s">
        <v>54</v>
      </c>
      <c r="K447" s="23">
        <f>981760+62665.5</f>
        <v>1044425.5</v>
      </c>
    </row>
    <row r="448" spans="1:13" s="17" customFormat="1" hidden="1" x14ac:dyDescent="0.2">
      <c r="A448" s="112"/>
      <c r="B448" s="29" t="s">
        <v>399</v>
      </c>
      <c r="C448" s="32">
        <v>918</v>
      </c>
      <c r="D448" s="33" t="s">
        <v>7</v>
      </c>
      <c r="E448" s="31" t="s">
        <v>4</v>
      </c>
      <c r="F448" s="31" t="s">
        <v>4</v>
      </c>
      <c r="G448" s="31" t="s">
        <v>90</v>
      </c>
      <c r="H448" s="31" t="s">
        <v>2</v>
      </c>
      <c r="I448" s="31" t="s">
        <v>400</v>
      </c>
      <c r="J448" s="33"/>
      <c r="K448" s="23">
        <f>K449</f>
        <v>73283.900000000009</v>
      </c>
    </row>
    <row r="449" spans="1:11" s="17" customFormat="1" ht="31.5" hidden="1" x14ac:dyDescent="0.2">
      <c r="A449" s="112"/>
      <c r="B449" s="34" t="s">
        <v>75</v>
      </c>
      <c r="C449" s="32">
        <v>918</v>
      </c>
      <c r="D449" s="33" t="s">
        <v>7</v>
      </c>
      <c r="E449" s="31" t="s">
        <v>4</v>
      </c>
      <c r="F449" s="31" t="s">
        <v>4</v>
      </c>
      <c r="G449" s="31" t="s">
        <v>90</v>
      </c>
      <c r="H449" s="31" t="s">
        <v>2</v>
      </c>
      <c r="I449" s="31" t="s">
        <v>400</v>
      </c>
      <c r="J449" s="33" t="s">
        <v>54</v>
      </c>
      <c r="K449" s="23">
        <f>68886.8+4397.1</f>
        <v>73283.900000000009</v>
      </c>
    </row>
    <row r="450" spans="1:11" s="17" customFormat="1" ht="31.5" hidden="1" x14ac:dyDescent="0.2">
      <c r="A450" s="112"/>
      <c r="B450" s="29" t="s">
        <v>402</v>
      </c>
      <c r="C450" s="32">
        <v>918</v>
      </c>
      <c r="D450" s="33" t="s">
        <v>7</v>
      </c>
      <c r="E450" s="31" t="s">
        <v>4</v>
      </c>
      <c r="F450" s="31" t="s">
        <v>4</v>
      </c>
      <c r="G450" s="31" t="s">
        <v>90</v>
      </c>
      <c r="H450" s="31" t="s">
        <v>2</v>
      </c>
      <c r="I450" s="31" t="s">
        <v>401</v>
      </c>
      <c r="J450" s="33"/>
      <c r="K450" s="23">
        <f>K451</f>
        <v>0</v>
      </c>
    </row>
    <row r="451" spans="1:11" s="17" customFormat="1" ht="31.5" hidden="1" x14ac:dyDescent="0.2">
      <c r="A451" s="112"/>
      <c r="B451" s="34" t="s">
        <v>75</v>
      </c>
      <c r="C451" s="32">
        <v>918</v>
      </c>
      <c r="D451" s="33" t="s">
        <v>7</v>
      </c>
      <c r="E451" s="31" t="s">
        <v>4</v>
      </c>
      <c r="F451" s="31" t="s">
        <v>4</v>
      </c>
      <c r="G451" s="31" t="s">
        <v>90</v>
      </c>
      <c r="H451" s="31" t="s">
        <v>2</v>
      </c>
      <c r="I451" s="31" t="s">
        <v>401</v>
      </c>
      <c r="J451" s="33" t="s">
        <v>54</v>
      </c>
      <c r="K451" s="23"/>
    </row>
    <row r="452" spans="1:11" s="17" customFormat="1" ht="47.25" hidden="1" x14ac:dyDescent="0.2">
      <c r="A452" s="112"/>
      <c r="B452" s="29" t="s">
        <v>458</v>
      </c>
      <c r="C452" s="32">
        <v>918</v>
      </c>
      <c r="D452" s="33" t="s">
        <v>7</v>
      </c>
      <c r="E452" s="31" t="s">
        <v>4</v>
      </c>
      <c r="F452" s="31" t="s">
        <v>4</v>
      </c>
      <c r="G452" s="31" t="s">
        <v>90</v>
      </c>
      <c r="H452" s="31" t="s">
        <v>2</v>
      </c>
      <c r="I452" s="31" t="s">
        <v>457</v>
      </c>
      <c r="J452" s="33"/>
      <c r="K452" s="23">
        <f>K454+K453</f>
        <v>0</v>
      </c>
    </row>
    <row r="453" spans="1:11" s="17" customFormat="1" ht="31.5" hidden="1" x14ac:dyDescent="0.2">
      <c r="A453" s="112"/>
      <c r="B453" s="29" t="s">
        <v>122</v>
      </c>
      <c r="C453" s="32">
        <v>918</v>
      </c>
      <c r="D453" s="33" t="s">
        <v>7</v>
      </c>
      <c r="E453" s="31" t="s">
        <v>4</v>
      </c>
      <c r="F453" s="31" t="s">
        <v>4</v>
      </c>
      <c r="G453" s="31" t="s">
        <v>90</v>
      </c>
      <c r="H453" s="31" t="s">
        <v>2</v>
      </c>
      <c r="I453" s="31" t="s">
        <v>457</v>
      </c>
      <c r="J453" s="33" t="s">
        <v>49</v>
      </c>
      <c r="K453" s="23"/>
    </row>
    <row r="454" spans="1:11" s="17" customFormat="1" ht="31.5" hidden="1" x14ac:dyDescent="0.2">
      <c r="A454" s="112"/>
      <c r="B454" s="34" t="s">
        <v>75</v>
      </c>
      <c r="C454" s="32">
        <v>918</v>
      </c>
      <c r="D454" s="33" t="s">
        <v>7</v>
      </c>
      <c r="E454" s="31" t="s">
        <v>4</v>
      </c>
      <c r="F454" s="31" t="s">
        <v>4</v>
      </c>
      <c r="G454" s="31" t="s">
        <v>90</v>
      </c>
      <c r="H454" s="31" t="s">
        <v>2</v>
      </c>
      <c r="I454" s="31" t="s">
        <v>457</v>
      </c>
      <c r="J454" s="33" t="s">
        <v>54</v>
      </c>
      <c r="K454" s="23"/>
    </row>
    <row r="455" spans="1:11" s="17" customFormat="1" ht="31.5" hidden="1" x14ac:dyDescent="0.2">
      <c r="A455" s="112"/>
      <c r="B455" s="34" t="s">
        <v>670</v>
      </c>
      <c r="C455" s="32">
        <v>918</v>
      </c>
      <c r="D455" s="33" t="s">
        <v>7</v>
      </c>
      <c r="E455" s="31" t="s">
        <v>4</v>
      </c>
      <c r="F455" s="31" t="s">
        <v>4</v>
      </c>
      <c r="G455" s="31" t="s">
        <v>90</v>
      </c>
      <c r="H455" s="31" t="s">
        <v>667</v>
      </c>
      <c r="I455" s="31"/>
      <c r="J455" s="33"/>
      <c r="K455" s="23">
        <f>K456</f>
        <v>475818.89999999997</v>
      </c>
    </row>
    <row r="456" spans="1:11" s="17" customFormat="1" ht="31.5" hidden="1" x14ac:dyDescent="0.2">
      <c r="A456" s="112"/>
      <c r="B456" s="34" t="s">
        <v>669</v>
      </c>
      <c r="C456" s="32">
        <v>918</v>
      </c>
      <c r="D456" s="33" t="s">
        <v>7</v>
      </c>
      <c r="E456" s="31" t="s">
        <v>4</v>
      </c>
      <c r="F456" s="31" t="s">
        <v>4</v>
      </c>
      <c r="G456" s="31" t="s">
        <v>90</v>
      </c>
      <c r="H456" s="31" t="s">
        <v>667</v>
      </c>
      <c r="I456" s="31" t="s">
        <v>668</v>
      </c>
      <c r="J456" s="33"/>
      <c r="K456" s="23">
        <f>K457</f>
        <v>475818.89999999997</v>
      </c>
    </row>
    <row r="457" spans="1:11" s="17" customFormat="1" ht="31.5" hidden="1" x14ac:dyDescent="0.2">
      <c r="A457" s="112"/>
      <c r="B457" s="34" t="s">
        <v>75</v>
      </c>
      <c r="C457" s="32">
        <v>918</v>
      </c>
      <c r="D457" s="33" t="s">
        <v>7</v>
      </c>
      <c r="E457" s="31" t="s">
        <v>4</v>
      </c>
      <c r="F457" s="31" t="s">
        <v>4</v>
      </c>
      <c r="G457" s="31" t="s">
        <v>90</v>
      </c>
      <c r="H457" s="31" t="s">
        <v>667</v>
      </c>
      <c r="I457" s="31" t="s">
        <v>668</v>
      </c>
      <c r="J457" s="33" t="s">
        <v>54</v>
      </c>
      <c r="K457" s="23">
        <f>473439.8+2379.1</f>
        <v>475818.89999999997</v>
      </c>
    </row>
    <row r="458" spans="1:11" s="17" customFormat="1" hidden="1" x14ac:dyDescent="0.2">
      <c r="A458" s="112"/>
      <c r="B458" s="34" t="s">
        <v>447</v>
      </c>
      <c r="C458" s="32">
        <v>918</v>
      </c>
      <c r="D458" s="33" t="s">
        <v>7</v>
      </c>
      <c r="E458" s="31" t="s">
        <v>5</v>
      </c>
      <c r="F458" s="31"/>
      <c r="G458" s="31"/>
      <c r="H458" s="31"/>
      <c r="I458" s="31"/>
      <c r="J458" s="33"/>
      <c r="K458" s="23">
        <f>K464+K459</f>
        <v>0</v>
      </c>
    </row>
    <row r="459" spans="1:11" s="17" customFormat="1" hidden="1" x14ac:dyDescent="0.2">
      <c r="A459" s="112"/>
      <c r="B459" s="34" t="s">
        <v>355</v>
      </c>
      <c r="C459" s="32">
        <v>918</v>
      </c>
      <c r="D459" s="33" t="s">
        <v>7</v>
      </c>
      <c r="E459" s="31" t="s">
        <v>5</v>
      </c>
      <c r="F459" s="31" t="s">
        <v>4</v>
      </c>
      <c r="G459" s="31"/>
      <c r="H459" s="31"/>
      <c r="I459" s="31"/>
      <c r="J459" s="33"/>
      <c r="K459" s="23">
        <f>K460</f>
        <v>0</v>
      </c>
    </row>
    <row r="460" spans="1:11" s="17" customFormat="1" ht="63" hidden="1" x14ac:dyDescent="0.2">
      <c r="A460" s="112"/>
      <c r="B460" s="29" t="s">
        <v>472</v>
      </c>
      <c r="C460" s="32">
        <v>918</v>
      </c>
      <c r="D460" s="33" t="s">
        <v>7</v>
      </c>
      <c r="E460" s="31" t="s">
        <v>5</v>
      </c>
      <c r="F460" s="31" t="s">
        <v>4</v>
      </c>
      <c r="G460" s="31" t="s">
        <v>90</v>
      </c>
      <c r="H460" s="31"/>
      <c r="I460" s="31"/>
      <c r="J460" s="33"/>
      <c r="K460" s="23">
        <f>K461</f>
        <v>0</v>
      </c>
    </row>
    <row r="461" spans="1:11" s="17" customFormat="1" ht="31.5" hidden="1" x14ac:dyDescent="0.2">
      <c r="A461" s="112"/>
      <c r="B461" s="34" t="s">
        <v>473</v>
      </c>
      <c r="C461" s="32">
        <v>918</v>
      </c>
      <c r="D461" s="33" t="s">
        <v>7</v>
      </c>
      <c r="E461" s="31" t="s">
        <v>5</v>
      </c>
      <c r="F461" s="31" t="s">
        <v>4</v>
      </c>
      <c r="G461" s="31" t="s">
        <v>90</v>
      </c>
      <c r="H461" s="31" t="s">
        <v>2</v>
      </c>
      <c r="I461" s="31"/>
      <c r="J461" s="33"/>
      <c r="K461" s="23">
        <f>K462</f>
        <v>0</v>
      </c>
    </row>
    <row r="462" spans="1:11" s="17" customFormat="1" ht="31.5" hidden="1" x14ac:dyDescent="0.2">
      <c r="A462" s="112"/>
      <c r="B462" s="34" t="s">
        <v>609</v>
      </c>
      <c r="C462" s="32">
        <v>918</v>
      </c>
      <c r="D462" s="33" t="s">
        <v>7</v>
      </c>
      <c r="E462" s="31" t="s">
        <v>5</v>
      </c>
      <c r="F462" s="31" t="s">
        <v>4</v>
      </c>
      <c r="G462" s="31" t="s">
        <v>90</v>
      </c>
      <c r="H462" s="31" t="s">
        <v>2</v>
      </c>
      <c r="I462" s="31" t="s">
        <v>192</v>
      </c>
      <c r="J462" s="33"/>
      <c r="K462" s="23">
        <f>K463</f>
        <v>0</v>
      </c>
    </row>
    <row r="463" spans="1:11" s="17" customFormat="1" ht="31.5" hidden="1" x14ac:dyDescent="0.2">
      <c r="A463" s="112"/>
      <c r="B463" s="34" t="s">
        <v>75</v>
      </c>
      <c r="C463" s="32">
        <v>918</v>
      </c>
      <c r="D463" s="33" t="s">
        <v>7</v>
      </c>
      <c r="E463" s="31" t="s">
        <v>5</v>
      </c>
      <c r="F463" s="31" t="s">
        <v>4</v>
      </c>
      <c r="G463" s="31" t="s">
        <v>90</v>
      </c>
      <c r="H463" s="31" t="s">
        <v>2</v>
      </c>
      <c r="I463" s="31" t="s">
        <v>192</v>
      </c>
      <c r="J463" s="33" t="s">
        <v>54</v>
      </c>
      <c r="K463" s="23"/>
    </row>
    <row r="464" spans="1:11" s="17" customFormat="1" hidden="1" x14ac:dyDescent="0.2">
      <c r="A464" s="112"/>
      <c r="B464" s="29" t="s">
        <v>384</v>
      </c>
      <c r="C464" s="32">
        <v>918</v>
      </c>
      <c r="D464" s="33" t="s">
        <v>7</v>
      </c>
      <c r="E464" s="31" t="s">
        <v>5</v>
      </c>
      <c r="F464" s="31" t="s">
        <v>23</v>
      </c>
      <c r="G464" s="31"/>
      <c r="H464" s="31"/>
      <c r="I464" s="31"/>
      <c r="J464" s="33"/>
      <c r="K464" s="23">
        <f>K465</f>
        <v>0</v>
      </c>
    </row>
    <row r="465" spans="1:11" s="17" customFormat="1" ht="47.25" hidden="1" x14ac:dyDescent="0.2">
      <c r="A465" s="112"/>
      <c r="B465" s="29" t="s">
        <v>440</v>
      </c>
      <c r="C465" s="32">
        <v>918</v>
      </c>
      <c r="D465" s="33" t="s">
        <v>7</v>
      </c>
      <c r="E465" s="31" t="s">
        <v>5</v>
      </c>
      <c r="F465" s="31" t="s">
        <v>23</v>
      </c>
      <c r="G465" s="31" t="s">
        <v>116</v>
      </c>
      <c r="H465" s="31"/>
      <c r="I465" s="31"/>
      <c r="J465" s="33"/>
      <c r="K465" s="23">
        <f>K466</f>
        <v>0</v>
      </c>
    </row>
    <row r="466" spans="1:11" s="17" customFormat="1" hidden="1" x14ac:dyDescent="0.2">
      <c r="A466" s="112"/>
      <c r="B466" s="29" t="s">
        <v>442</v>
      </c>
      <c r="C466" s="32">
        <v>918</v>
      </c>
      <c r="D466" s="33" t="s">
        <v>7</v>
      </c>
      <c r="E466" s="31" t="s">
        <v>5</v>
      </c>
      <c r="F466" s="31" t="s">
        <v>23</v>
      </c>
      <c r="G466" s="31" t="s">
        <v>116</v>
      </c>
      <c r="H466" s="31" t="s">
        <v>2</v>
      </c>
      <c r="I466" s="31"/>
      <c r="J466" s="33"/>
      <c r="K466" s="23">
        <f>K467+K469</f>
        <v>0</v>
      </c>
    </row>
    <row r="467" spans="1:11" s="17" customFormat="1" ht="31.5" hidden="1" x14ac:dyDescent="0.2">
      <c r="A467" s="112"/>
      <c r="B467" s="29" t="s">
        <v>512</v>
      </c>
      <c r="C467" s="32">
        <v>918</v>
      </c>
      <c r="D467" s="33" t="s">
        <v>7</v>
      </c>
      <c r="E467" s="31" t="s">
        <v>5</v>
      </c>
      <c r="F467" s="31" t="s">
        <v>23</v>
      </c>
      <c r="G467" s="32">
        <v>2</v>
      </c>
      <c r="H467" s="31" t="s">
        <v>2</v>
      </c>
      <c r="I467" s="31" t="s">
        <v>505</v>
      </c>
      <c r="J467" s="31"/>
      <c r="K467" s="23">
        <f>K468</f>
        <v>0</v>
      </c>
    </row>
    <row r="468" spans="1:11" s="17" customFormat="1" ht="31.5" hidden="1" x14ac:dyDescent="0.2">
      <c r="A468" s="112"/>
      <c r="B468" s="29" t="s">
        <v>122</v>
      </c>
      <c r="C468" s="32">
        <v>918</v>
      </c>
      <c r="D468" s="33" t="s">
        <v>7</v>
      </c>
      <c r="E468" s="31" t="s">
        <v>5</v>
      </c>
      <c r="F468" s="31" t="s">
        <v>23</v>
      </c>
      <c r="G468" s="32">
        <v>2</v>
      </c>
      <c r="H468" s="31" t="s">
        <v>2</v>
      </c>
      <c r="I468" s="31" t="s">
        <v>505</v>
      </c>
      <c r="J468" s="31" t="s">
        <v>49</v>
      </c>
      <c r="K468" s="23"/>
    </row>
    <row r="469" spans="1:11" s="17" customFormat="1" ht="31.5" hidden="1" x14ac:dyDescent="0.2">
      <c r="A469" s="112"/>
      <c r="B469" s="29" t="s">
        <v>512</v>
      </c>
      <c r="C469" s="32">
        <v>918</v>
      </c>
      <c r="D469" s="33" t="s">
        <v>7</v>
      </c>
      <c r="E469" s="31" t="s">
        <v>5</v>
      </c>
      <c r="F469" s="31" t="s">
        <v>23</v>
      </c>
      <c r="G469" s="32">
        <v>2</v>
      </c>
      <c r="H469" s="31" t="s">
        <v>2</v>
      </c>
      <c r="I469" s="31" t="s">
        <v>506</v>
      </c>
      <c r="J469" s="31"/>
      <c r="K469" s="23">
        <f>K470</f>
        <v>0</v>
      </c>
    </row>
    <row r="470" spans="1:11" s="17" customFormat="1" ht="31.5" hidden="1" x14ac:dyDescent="0.2">
      <c r="A470" s="112"/>
      <c r="B470" s="29" t="s">
        <v>122</v>
      </c>
      <c r="C470" s="32">
        <v>918</v>
      </c>
      <c r="D470" s="33" t="s">
        <v>7</v>
      </c>
      <c r="E470" s="31" t="s">
        <v>5</v>
      </c>
      <c r="F470" s="31" t="s">
        <v>23</v>
      </c>
      <c r="G470" s="32">
        <v>2</v>
      </c>
      <c r="H470" s="31" t="s">
        <v>2</v>
      </c>
      <c r="I470" s="31" t="s">
        <v>506</v>
      </c>
      <c r="J470" s="31" t="s">
        <v>49</v>
      </c>
      <c r="K470" s="23"/>
    </row>
    <row r="471" spans="1:11" s="17" customFormat="1" hidden="1" x14ac:dyDescent="0.2">
      <c r="A471" s="112"/>
      <c r="B471" s="29" t="s">
        <v>18</v>
      </c>
      <c r="C471" s="32">
        <v>918</v>
      </c>
      <c r="D471" s="33" t="s">
        <v>8</v>
      </c>
      <c r="E471" s="31"/>
      <c r="F471" s="31"/>
      <c r="G471" s="32"/>
      <c r="H471" s="31"/>
      <c r="I471" s="31"/>
      <c r="J471" s="31"/>
      <c r="K471" s="23">
        <f>K472+K493+K484</f>
        <v>16.7</v>
      </c>
    </row>
    <row r="472" spans="1:11" s="17" customFormat="1" hidden="1" x14ac:dyDescent="0.2">
      <c r="A472" s="112"/>
      <c r="B472" s="29" t="s">
        <v>25</v>
      </c>
      <c r="C472" s="32">
        <v>918</v>
      </c>
      <c r="D472" s="33" t="s">
        <v>8</v>
      </c>
      <c r="E472" s="31" t="s">
        <v>2</v>
      </c>
      <c r="F472" s="31"/>
      <c r="G472" s="32"/>
      <c r="H472" s="31"/>
      <c r="I472" s="31"/>
      <c r="J472" s="31"/>
      <c r="K472" s="23">
        <f>K473</f>
        <v>0</v>
      </c>
    </row>
    <row r="473" spans="1:11" s="17" customFormat="1" hidden="1" x14ac:dyDescent="0.2">
      <c r="A473" s="112"/>
      <c r="B473" s="34" t="s">
        <v>355</v>
      </c>
      <c r="C473" s="32">
        <v>918</v>
      </c>
      <c r="D473" s="33" t="s">
        <v>8</v>
      </c>
      <c r="E473" s="31" t="s">
        <v>2</v>
      </c>
      <c r="F473" s="31" t="s">
        <v>4</v>
      </c>
      <c r="G473" s="31"/>
      <c r="H473" s="31"/>
      <c r="I473" s="31"/>
      <c r="J473" s="33"/>
      <c r="K473" s="23">
        <f>K474</f>
        <v>0</v>
      </c>
    </row>
    <row r="474" spans="1:11" s="17" customFormat="1" ht="63" hidden="1" x14ac:dyDescent="0.2">
      <c r="A474" s="112"/>
      <c r="B474" s="29" t="s">
        <v>472</v>
      </c>
      <c r="C474" s="32">
        <v>918</v>
      </c>
      <c r="D474" s="33" t="s">
        <v>8</v>
      </c>
      <c r="E474" s="31" t="s">
        <v>2</v>
      </c>
      <c r="F474" s="31" t="s">
        <v>4</v>
      </c>
      <c r="G474" s="31" t="s">
        <v>90</v>
      </c>
      <c r="H474" s="31"/>
      <c r="I474" s="31"/>
      <c r="J474" s="33"/>
      <c r="K474" s="23">
        <f>K475</f>
        <v>0</v>
      </c>
    </row>
    <row r="475" spans="1:11" s="17" customFormat="1" ht="31.5" hidden="1" x14ac:dyDescent="0.2">
      <c r="A475" s="112"/>
      <c r="B475" s="34" t="s">
        <v>473</v>
      </c>
      <c r="C475" s="32">
        <v>918</v>
      </c>
      <c r="D475" s="33" t="s">
        <v>8</v>
      </c>
      <c r="E475" s="31" t="s">
        <v>2</v>
      </c>
      <c r="F475" s="31" t="s">
        <v>4</v>
      </c>
      <c r="G475" s="31" t="s">
        <v>90</v>
      </c>
      <c r="H475" s="31" t="s">
        <v>2</v>
      </c>
      <c r="I475" s="31"/>
      <c r="J475" s="33"/>
      <c r="K475" s="23">
        <f>K476+K478+K480+K482</f>
        <v>0</v>
      </c>
    </row>
    <row r="476" spans="1:11" s="17" customFormat="1" ht="94.5" hidden="1" x14ac:dyDescent="0.2">
      <c r="A476" s="112"/>
      <c r="B476" s="34" t="s">
        <v>456</v>
      </c>
      <c r="C476" s="32">
        <v>918</v>
      </c>
      <c r="D476" s="33" t="s">
        <v>8</v>
      </c>
      <c r="E476" s="31" t="s">
        <v>2</v>
      </c>
      <c r="F476" s="31" t="s">
        <v>4</v>
      </c>
      <c r="G476" s="31" t="s">
        <v>90</v>
      </c>
      <c r="H476" s="31" t="s">
        <v>2</v>
      </c>
      <c r="I476" s="31" t="s">
        <v>283</v>
      </c>
      <c r="J476" s="33"/>
      <c r="K476" s="23">
        <f>K477</f>
        <v>0</v>
      </c>
    </row>
    <row r="477" spans="1:11" s="17" customFormat="1" ht="31.5" hidden="1" x14ac:dyDescent="0.2">
      <c r="A477" s="112"/>
      <c r="B477" s="34" t="s">
        <v>75</v>
      </c>
      <c r="C477" s="32">
        <v>918</v>
      </c>
      <c r="D477" s="33" t="s">
        <v>8</v>
      </c>
      <c r="E477" s="31" t="s">
        <v>2</v>
      </c>
      <c r="F477" s="31" t="s">
        <v>4</v>
      </c>
      <c r="G477" s="31" t="s">
        <v>90</v>
      </c>
      <c r="H477" s="31" t="s">
        <v>2</v>
      </c>
      <c r="I477" s="31" t="s">
        <v>283</v>
      </c>
      <c r="J477" s="33" t="s">
        <v>54</v>
      </c>
      <c r="K477" s="23"/>
    </row>
    <row r="478" spans="1:11" s="17" customFormat="1" ht="78" hidden="1" customHeight="1" x14ac:dyDescent="0.2">
      <c r="A478" s="112"/>
      <c r="B478" s="34" t="s">
        <v>398</v>
      </c>
      <c r="C478" s="32">
        <v>918</v>
      </c>
      <c r="D478" s="33" t="s">
        <v>8</v>
      </c>
      <c r="E478" s="31" t="s">
        <v>2</v>
      </c>
      <c r="F478" s="31" t="s">
        <v>4</v>
      </c>
      <c r="G478" s="31" t="s">
        <v>90</v>
      </c>
      <c r="H478" s="31" t="s">
        <v>2</v>
      </c>
      <c r="I478" s="31" t="s">
        <v>220</v>
      </c>
      <c r="J478" s="33"/>
      <c r="K478" s="23">
        <f>K479</f>
        <v>0</v>
      </c>
    </row>
    <row r="479" spans="1:11" s="17" customFormat="1" ht="31.5" hidden="1" x14ac:dyDescent="0.2">
      <c r="A479" s="112"/>
      <c r="B479" s="34" t="s">
        <v>75</v>
      </c>
      <c r="C479" s="32">
        <v>918</v>
      </c>
      <c r="D479" s="33" t="s">
        <v>8</v>
      </c>
      <c r="E479" s="31" t="s">
        <v>2</v>
      </c>
      <c r="F479" s="31" t="s">
        <v>4</v>
      </c>
      <c r="G479" s="31" t="s">
        <v>90</v>
      </c>
      <c r="H479" s="31" t="s">
        <v>2</v>
      </c>
      <c r="I479" s="31" t="s">
        <v>220</v>
      </c>
      <c r="J479" s="33" t="s">
        <v>54</v>
      </c>
      <c r="K479" s="23"/>
    </row>
    <row r="480" spans="1:11" s="17" customFormat="1" ht="47.25" hidden="1" x14ac:dyDescent="0.2">
      <c r="A480" s="112"/>
      <c r="B480" s="29" t="s">
        <v>558</v>
      </c>
      <c r="C480" s="32">
        <v>918</v>
      </c>
      <c r="D480" s="33" t="s">
        <v>8</v>
      </c>
      <c r="E480" s="31" t="s">
        <v>2</v>
      </c>
      <c r="F480" s="31" t="s">
        <v>4</v>
      </c>
      <c r="G480" s="31" t="s">
        <v>90</v>
      </c>
      <c r="H480" s="31" t="s">
        <v>2</v>
      </c>
      <c r="I480" s="31" t="s">
        <v>559</v>
      </c>
      <c r="J480" s="33"/>
      <c r="K480" s="23">
        <f>K481</f>
        <v>0</v>
      </c>
    </row>
    <row r="481" spans="1:11" s="17" customFormat="1" ht="31.5" hidden="1" x14ac:dyDescent="0.2">
      <c r="A481" s="112"/>
      <c r="B481" s="29" t="s">
        <v>75</v>
      </c>
      <c r="C481" s="32">
        <v>918</v>
      </c>
      <c r="D481" s="33" t="s">
        <v>8</v>
      </c>
      <c r="E481" s="31" t="s">
        <v>2</v>
      </c>
      <c r="F481" s="31" t="s">
        <v>4</v>
      </c>
      <c r="G481" s="31" t="s">
        <v>90</v>
      </c>
      <c r="H481" s="31" t="s">
        <v>2</v>
      </c>
      <c r="I481" s="31" t="s">
        <v>559</v>
      </c>
      <c r="J481" s="33" t="s">
        <v>54</v>
      </c>
      <c r="K481" s="23"/>
    </row>
    <row r="482" spans="1:11" s="17" customFormat="1" ht="53.25" hidden="1" customHeight="1" x14ac:dyDescent="0.2">
      <c r="A482" s="112"/>
      <c r="B482" s="29" t="s">
        <v>600</v>
      </c>
      <c r="C482" s="32">
        <v>918</v>
      </c>
      <c r="D482" s="33" t="s">
        <v>8</v>
      </c>
      <c r="E482" s="31" t="s">
        <v>2</v>
      </c>
      <c r="F482" s="31" t="s">
        <v>4</v>
      </c>
      <c r="G482" s="31" t="s">
        <v>90</v>
      </c>
      <c r="H482" s="31" t="s">
        <v>2</v>
      </c>
      <c r="I482" s="31" t="s">
        <v>599</v>
      </c>
      <c r="J482" s="33"/>
      <c r="K482" s="23">
        <f>K483</f>
        <v>0</v>
      </c>
    </row>
    <row r="483" spans="1:11" s="17" customFormat="1" ht="31.5" hidden="1" x14ac:dyDescent="0.2">
      <c r="A483" s="112"/>
      <c r="B483" s="29" t="s">
        <v>75</v>
      </c>
      <c r="C483" s="32">
        <v>918</v>
      </c>
      <c r="D483" s="33" t="s">
        <v>8</v>
      </c>
      <c r="E483" s="31" t="s">
        <v>2</v>
      </c>
      <c r="F483" s="31" t="s">
        <v>4</v>
      </c>
      <c r="G483" s="31" t="s">
        <v>90</v>
      </c>
      <c r="H483" s="31" t="s">
        <v>2</v>
      </c>
      <c r="I483" s="31" t="s">
        <v>599</v>
      </c>
      <c r="J483" s="33" t="s">
        <v>54</v>
      </c>
      <c r="K483" s="23"/>
    </row>
    <row r="484" spans="1:11" s="17" customFormat="1" hidden="1" x14ac:dyDescent="0.2">
      <c r="A484" s="112"/>
      <c r="B484" s="29" t="s">
        <v>26</v>
      </c>
      <c r="C484" s="32">
        <v>918</v>
      </c>
      <c r="D484" s="33" t="s">
        <v>8</v>
      </c>
      <c r="E484" s="31" t="s">
        <v>4</v>
      </c>
      <c r="F484" s="31"/>
      <c r="G484" s="31"/>
      <c r="H484" s="31"/>
      <c r="I484" s="31"/>
      <c r="J484" s="33"/>
      <c r="K484" s="23">
        <f>K485</f>
        <v>0</v>
      </c>
    </row>
    <row r="485" spans="1:11" s="17" customFormat="1" hidden="1" x14ac:dyDescent="0.2">
      <c r="A485" s="112"/>
      <c r="B485" s="29" t="s">
        <v>339</v>
      </c>
      <c r="C485" s="32">
        <v>918</v>
      </c>
      <c r="D485" s="33" t="s">
        <v>8</v>
      </c>
      <c r="E485" s="31" t="s">
        <v>4</v>
      </c>
      <c r="F485" s="31" t="s">
        <v>4</v>
      </c>
      <c r="G485" s="32"/>
      <c r="H485" s="31"/>
      <c r="I485" s="31"/>
      <c r="J485" s="33"/>
      <c r="K485" s="23">
        <f>K486</f>
        <v>0</v>
      </c>
    </row>
    <row r="486" spans="1:11" s="17" customFormat="1" ht="63" hidden="1" x14ac:dyDescent="0.2">
      <c r="A486" s="112"/>
      <c r="B486" s="29" t="s">
        <v>472</v>
      </c>
      <c r="C486" s="32">
        <v>918</v>
      </c>
      <c r="D486" s="33" t="s">
        <v>8</v>
      </c>
      <c r="E486" s="31" t="s">
        <v>4</v>
      </c>
      <c r="F486" s="31" t="s">
        <v>4</v>
      </c>
      <c r="G486" s="32">
        <v>1</v>
      </c>
      <c r="H486" s="31"/>
      <c r="I486" s="31"/>
      <c r="J486" s="33"/>
      <c r="K486" s="23">
        <f>K487+K490</f>
        <v>0</v>
      </c>
    </row>
    <row r="487" spans="1:11" s="17" customFormat="1" ht="31.5" hidden="1" x14ac:dyDescent="0.2">
      <c r="A487" s="112"/>
      <c r="B487" s="34" t="s">
        <v>473</v>
      </c>
      <c r="C487" s="32">
        <v>918</v>
      </c>
      <c r="D487" s="33" t="s">
        <v>8</v>
      </c>
      <c r="E487" s="31" t="s">
        <v>4</v>
      </c>
      <c r="F487" s="31" t="s">
        <v>4</v>
      </c>
      <c r="G487" s="32">
        <v>1</v>
      </c>
      <c r="H487" s="31" t="s">
        <v>2</v>
      </c>
      <c r="I487" s="31"/>
      <c r="J487" s="33"/>
      <c r="K487" s="23">
        <f>K488</f>
        <v>0</v>
      </c>
    </row>
    <row r="488" spans="1:11" s="17" customFormat="1" ht="31.5" hidden="1" x14ac:dyDescent="0.2">
      <c r="A488" s="112"/>
      <c r="B488" s="34" t="s">
        <v>312</v>
      </c>
      <c r="C488" s="32">
        <v>918</v>
      </c>
      <c r="D488" s="33" t="s">
        <v>8</v>
      </c>
      <c r="E488" s="31" t="s">
        <v>4</v>
      </c>
      <c r="F488" s="31" t="s">
        <v>4</v>
      </c>
      <c r="G488" s="31" t="s">
        <v>90</v>
      </c>
      <c r="H488" s="31" t="s">
        <v>2</v>
      </c>
      <c r="I488" s="31" t="s">
        <v>192</v>
      </c>
      <c r="J488" s="33"/>
      <c r="K488" s="23">
        <f>K489</f>
        <v>0</v>
      </c>
    </row>
    <row r="489" spans="1:11" s="17" customFormat="1" ht="31.5" hidden="1" x14ac:dyDescent="0.2">
      <c r="A489" s="112"/>
      <c r="B489" s="34" t="s">
        <v>122</v>
      </c>
      <c r="C489" s="32">
        <v>918</v>
      </c>
      <c r="D489" s="33" t="s">
        <v>8</v>
      </c>
      <c r="E489" s="31" t="s">
        <v>4</v>
      </c>
      <c r="F489" s="31" t="s">
        <v>4</v>
      </c>
      <c r="G489" s="31" t="s">
        <v>90</v>
      </c>
      <c r="H489" s="31" t="s">
        <v>2</v>
      </c>
      <c r="I489" s="31" t="s">
        <v>192</v>
      </c>
      <c r="J489" s="33" t="s">
        <v>49</v>
      </c>
      <c r="K489" s="23"/>
    </row>
    <row r="490" spans="1:11" s="17" customFormat="1" hidden="1" x14ac:dyDescent="0.2">
      <c r="A490" s="112"/>
      <c r="B490" s="34" t="s">
        <v>636</v>
      </c>
      <c r="C490" s="32">
        <v>918</v>
      </c>
      <c r="D490" s="33" t="s">
        <v>8</v>
      </c>
      <c r="E490" s="31" t="s">
        <v>4</v>
      </c>
      <c r="F490" s="31" t="s">
        <v>4</v>
      </c>
      <c r="G490" s="31" t="s">
        <v>90</v>
      </c>
      <c r="H490" s="31" t="s">
        <v>634</v>
      </c>
      <c r="I490" s="31"/>
      <c r="J490" s="33"/>
      <c r="K490" s="23">
        <f>K491</f>
        <v>0</v>
      </c>
    </row>
    <row r="491" spans="1:11" s="17" customFormat="1" hidden="1" x14ac:dyDescent="0.2">
      <c r="A491" s="112"/>
      <c r="B491" s="34" t="s">
        <v>637</v>
      </c>
      <c r="C491" s="32">
        <v>918</v>
      </c>
      <c r="D491" s="33" t="s">
        <v>8</v>
      </c>
      <c r="E491" s="31" t="s">
        <v>4</v>
      </c>
      <c r="F491" s="31" t="s">
        <v>4</v>
      </c>
      <c r="G491" s="31" t="s">
        <v>90</v>
      </c>
      <c r="H491" s="31" t="s">
        <v>634</v>
      </c>
      <c r="I491" s="31" t="s">
        <v>635</v>
      </c>
      <c r="J491" s="33"/>
      <c r="K491" s="23">
        <f>K492</f>
        <v>0</v>
      </c>
    </row>
    <row r="492" spans="1:11" s="17" customFormat="1" ht="31.5" hidden="1" x14ac:dyDescent="0.2">
      <c r="A492" s="112"/>
      <c r="B492" s="29" t="s">
        <v>75</v>
      </c>
      <c r="C492" s="32">
        <v>918</v>
      </c>
      <c r="D492" s="33" t="s">
        <v>8</v>
      </c>
      <c r="E492" s="31" t="s">
        <v>4</v>
      </c>
      <c r="F492" s="31" t="s">
        <v>4</v>
      </c>
      <c r="G492" s="31" t="s">
        <v>90</v>
      </c>
      <c r="H492" s="31" t="s">
        <v>634</v>
      </c>
      <c r="I492" s="31" t="s">
        <v>635</v>
      </c>
      <c r="J492" s="33" t="s">
        <v>54</v>
      </c>
      <c r="K492" s="23"/>
    </row>
    <row r="493" spans="1:11" s="17" customFormat="1" ht="16.5" hidden="1" customHeight="1" x14ac:dyDescent="0.2">
      <c r="A493" s="112"/>
      <c r="B493" s="29" t="s">
        <v>231</v>
      </c>
      <c r="C493" s="30">
        <v>918</v>
      </c>
      <c r="D493" s="33" t="s">
        <v>8</v>
      </c>
      <c r="E493" s="33" t="s">
        <v>7</v>
      </c>
      <c r="F493" s="31"/>
      <c r="G493" s="31"/>
      <c r="H493" s="31"/>
      <c r="I493" s="31"/>
      <c r="J493" s="33"/>
      <c r="K493" s="23">
        <f>SUM(K494)</f>
        <v>16.7</v>
      </c>
    </row>
    <row r="494" spans="1:11" s="17" customFormat="1" hidden="1" x14ac:dyDescent="0.2">
      <c r="A494" s="112"/>
      <c r="B494" s="29" t="s">
        <v>339</v>
      </c>
      <c r="C494" s="30">
        <v>918</v>
      </c>
      <c r="D494" s="33" t="s">
        <v>8</v>
      </c>
      <c r="E494" s="33" t="s">
        <v>7</v>
      </c>
      <c r="F494" s="31" t="s">
        <v>4</v>
      </c>
      <c r="G494" s="31"/>
      <c r="H494" s="31"/>
      <c r="I494" s="31"/>
      <c r="J494" s="33"/>
      <c r="K494" s="23">
        <f>SUM(K495)</f>
        <v>16.7</v>
      </c>
    </row>
    <row r="495" spans="1:11" s="17" customFormat="1" ht="63" hidden="1" x14ac:dyDescent="0.2">
      <c r="A495" s="112"/>
      <c r="B495" s="29" t="s">
        <v>472</v>
      </c>
      <c r="C495" s="30">
        <v>918</v>
      </c>
      <c r="D495" s="33" t="s">
        <v>8</v>
      </c>
      <c r="E495" s="33" t="s">
        <v>7</v>
      </c>
      <c r="F495" s="31" t="s">
        <v>4</v>
      </c>
      <c r="G495" s="31" t="s">
        <v>90</v>
      </c>
      <c r="H495" s="31"/>
      <c r="I495" s="31"/>
      <c r="J495" s="33"/>
      <c r="K495" s="23">
        <f>SUM(K496)</f>
        <v>16.7</v>
      </c>
    </row>
    <row r="496" spans="1:11" s="17" customFormat="1" ht="48" hidden="1" customHeight="1" x14ac:dyDescent="0.2">
      <c r="A496" s="112"/>
      <c r="B496" s="29" t="s">
        <v>474</v>
      </c>
      <c r="C496" s="30">
        <v>918</v>
      </c>
      <c r="D496" s="33" t="s">
        <v>8</v>
      </c>
      <c r="E496" s="33" t="s">
        <v>7</v>
      </c>
      <c r="F496" s="31" t="s">
        <v>4</v>
      </c>
      <c r="G496" s="31" t="s">
        <v>90</v>
      </c>
      <c r="H496" s="31" t="s">
        <v>4</v>
      </c>
      <c r="I496" s="31"/>
      <c r="J496" s="33"/>
      <c r="K496" s="23">
        <f>SUM(K497)</f>
        <v>16.7</v>
      </c>
    </row>
    <row r="497" spans="1:11" s="17" customFormat="1" hidden="1" x14ac:dyDescent="0.2">
      <c r="A497" s="112"/>
      <c r="B497" s="29" t="s">
        <v>233</v>
      </c>
      <c r="C497" s="30">
        <v>918</v>
      </c>
      <c r="D497" s="33" t="s">
        <v>8</v>
      </c>
      <c r="E497" s="33" t="s">
        <v>7</v>
      </c>
      <c r="F497" s="31" t="s">
        <v>4</v>
      </c>
      <c r="G497" s="31" t="s">
        <v>90</v>
      </c>
      <c r="H497" s="31" t="s">
        <v>4</v>
      </c>
      <c r="I497" s="31" t="s">
        <v>232</v>
      </c>
      <c r="J497" s="33"/>
      <c r="K497" s="23">
        <f>SUM(K498)</f>
        <v>16.7</v>
      </c>
    </row>
    <row r="498" spans="1:11" s="17" customFormat="1" ht="31.5" hidden="1" x14ac:dyDescent="0.2">
      <c r="A498" s="112"/>
      <c r="B498" s="29" t="s">
        <v>122</v>
      </c>
      <c r="C498" s="30">
        <v>918</v>
      </c>
      <c r="D498" s="33" t="s">
        <v>8</v>
      </c>
      <c r="E498" s="33" t="s">
        <v>7</v>
      </c>
      <c r="F498" s="31" t="s">
        <v>4</v>
      </c>
      <c r="G498" s="31" t="s">
        <v>90</v>
      </c>
      <c r="H498" s="31" t="s">
        <v>4</v>
      </c>
      <c r="I498" s="31" t="s">
        <v>232</v>
      </c>
      <c r="J498" s="33" t="s">
        <v>49</v>
      </c>
      <c r="K498" s="23">
        <v>16.7</v>
      </c>
    </row>
    <row r="499" spans="1:11" s="17" customFormat="1" hidden="1" x14ac:dyDescent="0.2">
      <c r="A499" s="50"/>
      <c r="B499" s="42" t="s">
        <v>61</v>
      </c>
      <c r="C499" s="32">
        <v>918</v>
      </c>
      <c r="D499" s="31" t="s">
        <v>23</v>
      </c>
      <c r="E499" s="31"/>
      <c r="F499" s="31"/>
      <c r="G499" s="32"/>
      <c r="H499" s="31"/>
      <c r="I499" s="31"/>
      <c r="J499" s="33"/>
      <c r="K499" s="23">
        <f>K516+K508+K500</f>
        <v>0</v>
      </c>
    </row>
    <row r="500" spans="1:11" s="17" customFormat="1" hidden="1" x14ac:dyDescent="0.2">
      <c r="A500" s="50"/>
      <c r="B500" s="42" t="s">
        <v>562</v>
      </c>
      <c r="C500" s="32">
        <v>918</v>
      </c>
      <c r="D500" s="31" t="s">
        <v>23</v>
      </c>
      <c r="E500" s="31" t="s">
        <v>2</v>
      </c>
      <c r="F500" s="31"/>
      <c r="G500" s="32"/>
      <c r="H500" s="31"/>
      <c r="I500" s="31"/>
      <c r="J500" s="33"/>
      <c r="K500" s="23">
        <f>K501</f>
        <v>0</v>
      </c>
    </row>
    <row r="501" spans="1:11" s="17" customFormat="1" hidden="1" x14ac:dyDescent="0.2">
      <c r="A501" s="50"/>
      <c r="B501" s="42" t="s">
        <v>339</v>
      </c>
      <c r="C501" s="32">
        <v>918</v>
      </c>
      <c r="D501" s="31" t="s">
        <v>23</v>
      </c>
      <c r="E501" s="31" t="s">
        <v>2</v>
      </c>
      <c r="F501" s="31" t="s">
        <v>4</v>
      </c>
      <c r="G501" s="32"/>
      <c r="H501" s="31"/>
      <c r="I501" s="31"/>
      <c r="J501" s="33"/>
      <c r="K501" s="23">
        <f>K502</f>
        <v>0</v>
      </c>
    </row>
    <row r="502" spans="1:11" s="17" customFormat="1" ht="63" hidden="1" x14ac:dyDescent="0.2">
      <c r="A502" s="50"/>
      <c r="B502" s="29" t="s">
        <v>472</v>
      </c>
      <c r="C502" s="32">
        <v>918</v>
      </c>
      <c r="D502" s="31" t="s">
        <v>23</v>
      </c>
      <c r="E502" s="31" t="s">
        <v>2</v>
      </c>
      <c r="F502" s="31" t="s">
        <v>4</v>
      </c>
      <c r="G502" s="32">
        <v>1</v>
      </c>
      <c r="H502" s="31"/>
      <c r="I502" s="31"/>
      <c r="J502" s="33"/>
      <c r="K502" s="23">
        <f>K503</f>
        <v>0</v>
      </c>
    </row>
    <row r="503" spans="1:11" s="17" customFormat="1" ht="31.5" hidden="1" x14ac:dyDescent="0.2">
      <c r="A503" s="50"/>
      <c r="B503" s="34" t="s">
        <v>473</v>
      </c>
      <c r="C503" s="32">
        <v>918</v>
      </c>
      <c r="D503" s="31" t="s">
        <v>23</v>
      </c>
      <c r="E503" s="31" t="s">
        <v>2</v>
      </c>
      <c r="F503" s="31" t="s">
        <v>4</v>
      </c>
      <c r="G503" s="32">
        <v>1</v>
      </c>
      <c r="H503" s="31" t="s">
        <v>2</v>
      </c>
      <c r="I503" s="31"/>
      <c r="J503" s="33"/>
      <c r="K503" s="23">
        <f>K504+K506</f>
        <v>0</v>
      </c>
    </row>
    <row r="504" spans="1:11" s="17" customFormat="1" ht="47.25" hidden="1" x14ac:dyDescent="0.2">
      <c r="A504" s="50"/>
      <c r="B504" s="29" t="s">
        <v>561</v>
      </c>
      <c r="C504" s="32">
        <v>918</v>
      </c>
      <c r="D504" s="31" t="s">
        <v>23</v>
      </c>
      <c r="E504" s="31" t="s">
        <v>2</v>
      </c>
      <c r="F504" s="31" t="s">
        <v>4</v>
      </c>
      <c r="G504" s="31" t="s">
        <v>90</v>
      </c>
      <c r="H504" s="31" t="s">
        <v>2</v>
      </c>
      <c r="I504" s="31" t="s">
        <v>560</v>
      </c>
      <c r="J504" s="33"/>
      <c r="K504" s="23">
        <f>K505</f>
        <v>0</v>
      </c>
    </row>
    <row r="505" spans="1:11" s="17" customFormat="1" ht="31.5" hidden="1" x14ac:dyDescent="0.2">
      <c r="A505" s="50"/>
      <c r="B505" s="29" t="s">
        <v>75</v>
      </c>
      <c r="C505" s="32">
        <v>918</v>
      </c>
      <c r="D505" s="31" t="s">
        <v>23</v>
      </c>
      <c r="E505" s="31" t="s">
        <v>2</v>
      </c>
      <c r="F505" s="31" t="s">
        <v>4</v>
      </c>
      <c r="G505" s="31" t="s">
        <v>90</v>
      </c>
      <c r="H505" s="31" t="s">
        <v>2</v>
      </c>
      <c r="I505" s="31" t="s">
        <v>560</v>
      </c>
      <c r="J505" s="33" t="s">
        <v>54</v>
      </c>
      <c r="K505" s="23"/>
    </row>
    <row r="506" spans="1:11" s="17" customFormat="1" ht="52.5" hidden="1" customHeight="1" x14ac:dyDescent="0.2">
      <c r="A506" s="50"/>
      <c r="B506" s="42" t="s">
        <v>597</v>
      </c>
      <c r="C506" s="32">
        <v>918</v>
      </c>
      <c r="D506" s="31" t="s">
        <v>23</v>
      </c>
      <c r="E506" s="31" t="s">
        <v>2</v>
      </c>
      <c r="F506" s="31" t="s">
        <v>4</v>
      </c>
      <c r="G506" s="31" t="s">
        <v>90</v>
      </c>
      <c r="H506" s="31" t="s">
        <v>2</v>
      </c>
      <c r="I506" s="31" t="s">
        <v>598</v>
      </c>
      <c r="J506" s="33"/>
      <c r="K506" s="23">
        <f>K507</f>
        <v>0</v>
      </c>
    </row>
    <row r="507" spans="1:11" s="17" customFormat="1" ht="31.5" hidden="1" x14ac:dyDescent="0.2">
      <c r="A507" s="50"/>
      <c r="B507" s="29" t="s">
        <v>75</v>
      </c>
      <c r="C507" s="32">
        <v>918</v>
      </c>
      <c r="D507" s="31" t="s">
        <v>23</v>
      </c>
      <c r="E507" s="31" t="s">
        <v>2</v>
      </c>
      <c r="F507" s="31" t="s">
        <v>4</v>
      </c>
      <c r="G507" s="31" t="s">
        <v>90</v>
      </c>
      <c r="H507" s="31" t="s">
        <v>2</v>
      </c>
      <c r="I507" s="31" t="s">
        <v>598</v>
      </c>
      <c r="J507" s="33" t="s">
        <v>54</v>
      </c>
      <c r="K507" s="23"/>
    </row>
    <row r="508" spans="1:11" s="17" customFormat="1" hidden="1" x14ac:dyDescent="0.2">
      <c r="A508" s="50"/>
      <c r="B508" s="42" t="s">
        <v>449</v>
      </c>
      <c r="C508" s="32">
        <v>918</v>
      </c>
      <c r="D508" s="31" t="s">
        <v>23</v>
      </c>
      <c r="E508" s="31" t="s">
        <v>4</v>
      </c>
      <c r="F508" s="31"/>
      <c r="G508" s="32"/>
      <c r="H508" s="31"/>
      <c r="I508" s="31"/>
      <c r="J508" s="33"/>
      <c r="K508" s="23">
        <f>SUM(K509)</f>
        <v>0</v>
      </c>
    </row>
    <row r="509" spans="1:11" s="17" customFormat="1" hidden="1" x14ac:dyDescent="0.2">
      <c r="A509" s="50"/>
      <c r="B509" s="29" t="s">
        <v>339</v>
      </c>
      <c r="C509" s="32">
        <v>918</v>
      </c>
      <c r="D509" s="31" t="s">
        <v>23</v>
      </c>
      <c r="E509" s="31" t="s">
        <v>4</v>
      </c>
      <c r="F509" s="31" t="s">
        <v>4</v>
      </c>
      <c r="G509" s="32"/>
      <c r="H509" s="31"/>
      <c r="I509" s="31"/>
      <c r="J509" s="33"/>
      <c r="K509" s="23">
        <f>SUM(K510)</f>
        <v>0</v>
      </c>
    </row>
    <row r="510" spans="1:11" s="17" customFormat="1" ht="63" hidden="1" x14ac:dyDescent="0.2">
      <c r="A510" s="50"/>
      <c r="B510" s="29" t="s">
        <v>472</v>
      </c>
      <c r="C510" s="32">
        <v>918</v>
      </c>
      <c r="D510" s="31" t="s">
        <v>23</v>
      </c>
      <c r="E510" s="31" t="s">
        <v>4</v>
      </c>
      <c r="F510" s="31" t="s">
        <v>4</v>
      </c>
      <c r="G510" s="32">
        <v>1</v>
      </c>
      <c r="H510" s="31"/>
      <c r="I510" s="31"/>
      <c r="J510" s="33"/>
      <c r="K510" s="23">
        <f>SUM(K511)</f>
        <v>0</v>
      </c>
    </row>
    <row r="511" spans="1:11" s="17" customFormat="1" ht="31.5" hidden="1" x14ac:dyDescent="0.2">
      <c r="A511" s="50"/>
      <c r="B511" s="34" t="s">
        <v>473</v>
      </c>
      <c r="C511" s="32">
        <v>918</v>
      </c>
      <c r="D511" s="31" t="s">
        <v>23</v>
      </c>
      <c r="E511" s="31" t="s">
        <v>4</v>
      </c>
      <c r="F511" s="31" t="s">
        <v>4</v>
      </c>
      <c r="G511" s="32">
        <v>1</v>
      </c>
      <c r="H511" s="31" t="s">
        <v>2</v>
      </c>
      <c r="I511" s="31"/>
      <c r="J511" s="33"/>
      <c r="K511" s="23">
        <f>SUM(K512+K514)</f>
        <v>0</v>
      </c>
    </row>
    <row r="512" spans="1:11" s="17" customFormat="1" ht="47.25" hidden="1" x14ac:dyDescent="0.2">
      <c r="A512" s="50"/>
      <c r="B512" s="29" t="s">
        <v>418</v>
      </c>
      <c r="C512" s="32">
        <v>918</v>
      </c>
      <c r="D512" s="31" t="s">
        <v>23</v>
      </c>
      <c r="E512" s="31" t="s">
        <v>4</v>
      </c>
      <c r="F512" s="31" t="s">
        <v>4</v>
      </c>
      <c r="G512" s="32">
        <v>1</v>
      </c>
      <c r="H512" s="31" t="s">
        <v>2</v>
      </c>
      <c r="I512" s="31" t="s">
        <v>419</v>
      </c>
      <c r="J512" s="33"/>
      <c r="K512" s="23">
        <f>SUM(K513)</f>
        <v>0</v>
      </c>
    </row>
    <row r="513" spans="1:11" s="17" customFormat="1" ht="31.5" hidden="1" x14ac:dyDescent="0.2">
      <c r="A513" s="50"/>
      <c r="B513" s="29" t="s">
        <v>75</v>
      </c>
      <c r="C513" s="32">
        <v>918</v>
      </c>
      <c r="D513" s="31" t="s">
        <v>23</v>
      </c>
      <c r="E513" s="31" t="s">
        <v>4</v>
      </c>
      <c r="F513" s="31" t="s">
        <v>4</v>
      </c>
      <c r="G513" s="32">
        <v>1</v>
      </c>
      <c r="H513" s="31" t="s">
        <v>2</v>
      </c>
      <c r="I513" s="31" t="s">
        <v>419</v>
      </c>
      <c r="J513" s="33" t="s">
        <v>54</v>
      </c>
      <c r="K513" s="23"/>
    </row>
    <row r="514" spans="1:11" s="17" customFormat="1" ht="47.25" hidden="1" x14ac:dyDescent="0.2">
      <c r="A514" s="50"/>
      <c r="B514" s="29" t="s">
        <v>460</v>
      </c>
      <c r="C514" s="32">
        <v>918</v>
      </c>
      <c r="D514" s="31" t="s">
        <v>23</v>
      </c>
      <c r="E514" s="31" t="s">
        <v>4</v>
      </c>
      <c r="F514" s="31" t="s">
        <v>4</v>
      </c>
      <c r="G514" s="32">
        <v>1</v>
      </c>
      <c r="H514" s="31" t="s">
        <v>2</v>
      </c>
      <c r="I514" s="31" t="s">
        <v>459</v>
      </c>
      <c r="J514" s="33"/>
      <c r="K514" s="23">
        <f>SUM(K515)</f>
        <v>0</v>
      </c>
    </row>
    <row r="515" spans="1:11" s="17" customFormat="1" ht="31.5" hidden="1" x14ac:dyDescent="0.2">
      <c r="A515" s="50"/>
      <c r="B515" s="29" t="s">
        <v>75</v>
      </c>
      <c r="C515" s="32">
        <v>918</v>
      </c>
      <c r="D515" s="31" t="s">
        <v>23</v>
      </c>
      <c r="E515" s="31" t="s">
        <v>4</v>
      </c>
      <c r="F515" s="31" t="s">
        <v>4</v>
      </c>
      <c r="G515" s="32">
        <v>1</v>
      </c>
      <c r="H515" s="31" t="s">
        <v>2</v>
      </c>
      <c r="I515" s="31" t="s">
        <v>459</v>
      </c>
      <c r="J515" s="33" t="s">
        <v>54</v>
      </c>
      <c r="K515" s="23"/>
    </row>
    <row r="516" spans="1:11" s="17" customFormat="1" hidden="1" x14ac:dyDescent="0.2">
      <c r="A516" s="50"/>
      <c r="B516" s="42" t="s">
        <v>261</v>
      </c>
      <c r="C516" s="32">
        <v>918</v>
      </c>
      <c r="D516" s="31" t="s">
        <v>23</v>
      </c>
      <c r="E516" s="31" t="s">
        <v>5</v>
      </c>
      <c r="F516" s="31"/>
      <c r="G516" s="32"/>
      <c r="H516" s="31"/>
      <c r="I516" s="31"/>
      <c r="J516" s="33"/>
      <c r="K516" s="23">
        <f>K517</f>
        <v>0</v>
      </c>
    </row>
    <row r="517" spans="1:11" s="17" customFormat="1" hidden="1" x14ac:dyDescent="0.2">
      <c r="A517" s="50"/>
      <c r="B517" s="42" t="s">
        <v>339</v>
      </c>
      <c r="C517" s="32">
        <v>918</v>
      </c>
      <c r="D517" s="31" t="s">
        <v>23</v>
      </c>
      <c r="E517" s="31" t="s">
        <v>5</v>
      </c>
      <c r="F517" s="31" t="s">
        <v>4</v>
      </c>
      <c r="G517" s="32"/>
      <c r="H517" s="31"/>
      <c r="I517" s="31"/>
      <c r="J517" s="33"/>
      <c r="K517" s="23">
        <f>K518</f>
        <v>0</v>
      </c>
    </row>
    <row r="518" spans="1:11" s="17" customFormat="1" ht="63" hidden="1" x14ac:dyDescent="0.2">
      <c r="A518" s="50"/>
      <c r="B518" s="29" t="s">
        <v>472</v>
      </c>
      <c r="C518" s="32">
        <v>918</v>
      </c>
      <c r="D518" s="31" t="s">
        <v>23</v>
      </c>
      <c r="E518" s="31" t="s">
        <v>5</v>
      </c>
      <c r="F518" s="31" t="s">
        <v>4</v>
      </c>
      <c r="G518" s="32">
        <v>1</v>
      </c>
      <c r="H518" s="31"/>
      <c r="I518" s="31"/>
      <c r="J518" s="33"/>
      <c r="K518" s="23">
        <f>K519</f>
        <v>0</v>
      </c>
    </row>
    <row r="519" spans="1:11" s="17" customFormat="1" ht="31.5" hidden="1" x14ac:dyDescent="0.2">
      <c r="A519" s="50"/>
      <c r="B519" s="34" t="s">
        <v>473</v>
      </c>
      <c r="C519" s="32">
        <v>918</v>
      </c>
      <c r="D519" s="31" t="s">
        <v>23</v>
      </c>
      <c r="E519" s="31" t="s">
        <v>5</v>
      </c>
      <c r="F519" s="31" t="s">
        <v>4</v>
      </c>
      <c r="G519" s="32">
        <v>1</v>
      </c>
      <c r="H519" s="31" t="s">
        <v>2</v>
      </c>
      <c r="I519" s="31"/>
      <c r="J519" s="33"/>
      <c r="K519" s="23">
        <f>K520+K522</f>
        <v>0</v>
      </c>
    </row>
    <row r="520" spans="1:11" s="17" customFormat="1" ht="80.25" hidden="1" customHeight="1" x14ac:dyDescent="0.2">
      <c r="A520" s="50"/>
      <c r="B520" s="29" t="s">
        <v>398</v>
      </c>
      <c r="C520" s="32">
        <v>918</v>
      </c>
      <c r="D520" s="31" t="s">
        <v>23</v>
      </c>
      <c r="E520" s="31" t="s">
        <v>5</v>
      </c>
      <c r="F520" s="31" t="s">
        <v>4</v>
      </c>
      <c r="G520" s="31" t="s">
        <v>90</v>
      </c>
      <c r="H520" s="31" t="s">
        <v>2</v>
      </c>
      <c r="I520" s="31" t="s">
        <v>220</v>
      </c>
      <c r="J520" s="33"/>
      <c r="K520" s="23">
        <f>K521</f>
        <v>0</v>
      </c>
    </row>
    <row r="521" spans="1:11" s="17" customFormat="1" ht="31.5" hidden="1" x14ac:dyDescent="0.2">
      <c r="A521" s="50"/>
      <c r="B521" s="42" t="s">
        <v>75</v>
      </c>
      <c r="C521" s="32">
        <v>918</v>
      </c>
      <c r="D521" s="31" t="s">
        <v>23</v>
      </c>
      <c r="E521" s="31" t="s">
        <v>5</v>
      </c>
      <c r="F521" s="31" t="s">
        <v>4</v>
      </c>
      <c r="G521" s="31" t="s">
        <v>90</v>
      </c>
      <c r="H521" s="31" t="s">
        <v>2</v>
      </c>
      <c r="I521" s="31" t="s">
        <v>220</v>
      </c>
      <c r="J521" s="33" t="s">
        <v>54</v>
      </c>
      <c r="K521" s="23"/>
    </row>
    <row r="522" spans="1:11" s="17" customFormat="1" ht="94.5" hidden="1" x14ac:dyDescent="0.2">
      <c r="A522" s="50"/>
      <c r="B522" s="51" t="s">
        <v>456</v>
      </c>
      <c r="C522" s="32">
        <v>918</v>
      </c>
      <c r="D522" s="31" t="s">
        <v>23</v>
      </c>
      <c r="E522" s="31" t="s">
        <v>5</v>
      </c>
      <c r="F522" s="31" t="s">
        <v>4</v>
      </c>
      <c r="G522" s="32">
        <v>1</v>
      </c>
      <c r="H522" s="31" t="s">
        <v>2</v>
      </c>
      <c r="I522" s="31" t="s">
        <v>283</v>
      </c>
      <c r="J522" s="31"/>
      <c r="K522" s="23">
        <f>K523</f>
        <v>0</v>
      </c>
    </row>
    <row r="523" spans="1:11" s="17" customFormat="1" ht="31.5" hidden="1" x14ac:dyDescent="0.2">
      <c r="A523" s="50"/>
      <c r="B523" s="42" t="s">
        <v>75</v>
      </c>
      <c r="C523" s="32">
        <v>918</v>
      </c>
      <c r="D523" s="31" t="s">
        <v>23</v>
      </c>
      <c r="E523" s="31" t="s">
        <v>5</v>
      </c>
      <c r="F523" s="31" t="s">
        <v>4</v>
      </c>
      <c r="G523" s="32">
        <v>1</v>
      </c>
      <c r="H523" s="31" t="s">
        <v>2</v>
      </c>
      <c r="I523" s="31" t="s">
        <v>283</v>
      </c>
      <c r="J523" s="31" t="s">
        <v>54</v>
      </c>
      <c r="K523" s="23"/>
    </row>
    <row r="524" spans="1:11" s="17" customFormat="1" ht="31.5" hidden="1" customHeight="1" x14ac:dyDescent="0.2">
      <c r="A524" s="103">
        <v>6</v>
      </c>
      <c r="B524" s="29" t="s">
        <v>450</v>
      </c>
      <c r="C524" s="30">
        <v>920</v>
      </c>
      <c r="D524" s="33"/>
      <c r="E524" s="33"/>
      <c r="F524" s="33"/>
      <c r="G524" s="30"/>
      <c r="H524" s="33"/>
      <c r="I524" s="33"/>
      <c r="J524" s="33"/>
      <c r="K524" s="23">
        <f>SUM(K525+K573)</f>
        <v>152472.6</v>
      </c>
    </row>
    <row r="525" spans="1:11" s="17" customFormat="1" ht="18" hidden="1" customHeight="1" x14ac:dyDescent="0.2">
      <c r="A525" s="103"/>
      <c r="B525" s="29" t="s">
        <v>14</v>
      </c>
      <c r="C525" s="30">
        <v>920</v>
      </c>
      <c r="D525" s="33" t="s">
        <v>5</v>
      </c>
      <c r="E525" s="33"/>
      <c r="F525" s="33"/>
      <c r="G525" s="30"/>
      <c r="H525" s="33"/>
      <c r="I525" s="33"/>
      <c r="J525" s="33"/>
      <c r="K525" s="23">
        <f>SUM(K526)</f>
        <v>152451.6</v>
      </c>
    </row>
    <row r="526" spans="1:11" s="17" customFormat="1" ht="31.5" hidden="1" customHeight="1" x14ac:dyDescent="0.2">
      <c r="A526" s="103"/>
      <c r="B526" s="29" t="s">
        <v>221</v>
      </c>
      <c r="C526" s="30">
        <v>920</v>
      </c>
      <c r="D526" s="33" t="s">
        <v>5</v>
      </c>
      <c r="E526" s="31" t="s">
        <v>21</v>
      </c>
      <c r="F526" s="33"/>
      <c r="G526" s="30"/>
      <c r="H526" s="33"/>
      <c r="I526" s="33"/>
      <c r="J526" s="33"/>
      <c r="K526" s="23">
        <f>SUM(K527)</f>
        <v>152451.6</v>
      </c>
    </row>
    <row r="527" spans="1:11" s="17" customFormat="1" ht="31.5" hidden="1" customHeight="1" x14ac:dyDescent="0.2">
      <c r="A527" s="103"/>
      <c r="B527" s="34" t="s">
        <v>144</v>
      </c>
      <c r="C527" s="30">
        <v>920</v>
      </c>
      <c r="D527" s="33" t="s">
        <v>5</v>
      </c>
      <c r="E527" s="31" t="s">
        <v>21</v>
      </c>
      <c r="F527" s="33" t="s">
        <v>40</v>
      </c>
      <c r="G527" s="30"/>
      <c r="H527" s="33"/>
      <c r="I527" s="33"/>
      <c r="J527" s="33"/>
      <c r="K527" s="23">
        <f>SUM(K528+K554+K563+K569)</f>
        <v>152451.6</v>
      </c>
    </row>
    <row r="528" spans="1:11" s="17" customFormat="1" ht="31.5" hidden="1" customHeight="1" x14ac:dyDescent="0.2">
      <c r="A528" s="103"/>
      <c r="B528" s="34" t="s">
        <v>162</v>
      </c>
      <c r="C528" s="30">
        <v>920</v>
      </c>
      <c r="D528" s="33" t="s">
        <v>5</v>
      </c>
      <c r="E528" s="31" t="s">
        <v>21</v>
      </c>
      <c r="F528" s="33" t="s">
        <v>40</v>
      </c>
      <c r="G528" s="30">
        <v>1</v>
      </c>
      <c r="H528" s="33"/>
      <c r="I528" s="33"/>
      <c r="J528" s="33"/>
      <c r="K528" s="23">
        <f>SUM(K529+K538+K549)</f>
        <v>91022.3</v>
      </c>
    </row>
    <row r="529" spans="1:11" s="17" customFormat="1" ht="31.5" hidden="1" customHeight="1" x14ac:dyDescent="0.2">
      <c r="A529" s="103"/>
      <c r="B529" s="34" t="s">
        <v>124</v>
      </c>
      <c r="C529" s="30">
        <v>920</v>
      </c>
      <c r="D529" s="33" t="s">
        <v>5</v>
      </c>
      <c r="E529" s="31" t="s">
        <v>21</v>
      </c>
      <c r="F529" s="33" t="s">
        <v>40</v>
      </c>
      <c r="G529" s="30">
        <v>1</v>
      </c>
      <c r="H529" s="33" t="s">
        <v>2</v>
      </c>
      <c r="I529" s="33"/>
      <c r="J529" s="33"/>
      <c r="K529" s="23">
        <f>SUM(K530+K536+K534)</f>
        <v>81572.900000000009</v>
      </c>
    </row>
    <row r="530" spans="1:11" s="17" customFormat="1" ht="47.25" hidden="1" customHeight="1" x14ac:dyDescent="0.2">
      <c r="A530" s="103"/>
      <c r="B530" s="34" t="s">
        <v>66</v>
      </c>
      <c r="C530" s="30">
        <v>920</v>
      </c>
      <c r="D530" s="33" t="s">
        <v>5</v>
      </c>
      <c r="E530" s="31" t="s">
        <v>21</v>
      </c>
      <c r="F530" s="33" t="s">
        <v>40</v>
      </c>
      <c r="G530" s="30">
        <v>1</v>
      </c>
      <c r="H530" s="33" t="s">
        <v>2</v>
      </c>
      <c r="I530" s="33" t="s">
        <v>85</v>
      </c>
      <c r="J530" s="33"/>
      <c r="K530" s="23">
        <f t="shared" ref="K530" si="23">SUM(K531:K533)</f>
        <v>77572.900000000009</v>
      </c>
    </row>
    <row r="531" spans="1:11" s="17" customFormat="1" ht="51" hidden="1" customHeight="1" x14ac:dyDescent="0.2">
      <c r="A531" s="103"/>
      <c r="B531" s="29" t="s">
        <v>121</v>
      </c>
      <c r="C531" s="30">
        <v>920</v>
      </c>
      <c r="D531" s="33" t="s">
        <v>5</v>
      </c>
      <c r="E531" s="31" t="s">
        <v>21</v>
      </c>
      <c r="F531" s="33" t="s">
        <v>40</v>
      </c>
      <c r="G531" s="30">
        <v>1</v>
      </c>
      <c r="H531" s="33" t="s">
        <v>2</v>
      </c>
      <c r="I531" s="33" t="s">
        <v>85</v>
      </c>
      <c r="J531" s="33" t="s">
        <v>48</v>
      </c>
      <c r="K531" s="23">
        <f>14296.3+46319.2</f>
        <v>60615.5</v>
      </c>
    </row>
    <row r="532" spans="1:11" s="17" customFormat="1" ht="31.5" hidden="1" customHeight="1" x14ac:dyDescent="0.2">
      <c r="A532" s="103"/>
      <c r="B532" s="29" t="s">
        <v>122</v>
      </c>
      <c r="C532" s="30">
        <v>920</v>
      </c>
      <c r="D532" s="33" t="s">
        <v>5</v>
      </c>
      <c r="E532" s="31" t="s">
        <v>21</v>
      </c>
      <c r="F532" s="33" t="s">
        <v>40</v>
      </c>
      <c r="G532" s="30">
        <v>1</v>
      </c>
      <c r="H532" s="33" t="s">
        <v>2</v>
      </c>
      <c r="I532" s="33" t="s">
        <v>85</v>
      </c>
      <c r="J532" s="33" t="s">
        <v>49</v>
      </c>
      <c r="K532" s="23">
        <f>1475.3+15094.5</f>
        <v>16569.8</v>
      </c>
    </row>
    <row r="533" spans="1:11" s="17" customFormat="1" ht="18" hidden="1" customHeight="1" x14ac:dyDescent="0.2">
      <c r="A533" s="103"/>
      <c r="B533" s="29" t="s">
        <v>50</v>
      </c>
      <c r="C533" s="30">
        <v>920</v>
      </c>
      <c r="D533" s="33" t="s">
        <v>5</v>
      </c>
      <c r="E533" s="31" t="s">
        <v>21</v>
      </c>
      <c r="F533" s="33" t="s">
        <v>40</v>
      </c>
      <c r="G533" s="30">
        <v>1</v>
      </c>
      <c r="H533" s="33" t="s">
        <v>2</v>
      </c>
      <c r="I533" s="33" t="s">
        <v>85</v>
      </c>
      <c r="J533" s="33" t="s">
        <v>51</v>
      </c>
      <c r="K533" s="23">
        <f>302.1+85.5</f>
        <v>387.6</v>
      </c>
    </row>
    <row r="534" spans="1:11" s="17" customFormat="1" ht="18" hidden="1" customHeight="1" x14ac:dyDescent="0.2">
      <c r="A534" s="103"/>
      <c r="B534" s="29" t="s">
        <v>483</v>
      </c>
      <c r="C534" s="30">
        <v>920</v>
      </c>
      <c r="D534" s="33" t="s">
        <v>5</v>
      </c>
      <c r="E534" s="31" t="s">
        <v>21</v>
      </c>
      <c r="F534" s="33" t="s">
        <v>40</v>
      </c>
      <c r="G534" s="30">
        <v>1</v>
      </c>
      <c r="H534" s="33" t="s">
        <v>2</v>
      </c>
      <c r="I534" s="33" t="s">
        <v>159</v>
      </c>
      <c r="J534" s="33"/>
      <c r="K534" s="23">
        <f>SUM(K535)</f>
        <v>1000</v>
      </c>
    </row>
    <row r="535" spans="1:11" s="17" customFormat="1" ht="31.5" hidden="1" customHeight="1" x14ac:dyDescent="0.2">
      <c r="A535" s="103"/>
      <c r="B535" s="29" t="s">
        <v>122</v>
      </c>
      <c r="C535" s="30">
        <v>920</v>
      </c>
      <c r="D535" s="33" t="s">
        <v>5</v>
      </c>
      <c r="E535" s="31" t="s">
        <v>21</v>
      </c>
      <c r="F535" s="33" t="s">
        <v>40</v>
      </c>
      <c r="G535" s="30">
        <v>1</v>
      </c>
      <c r="H535" s="33" t="s">
        <v>2</v>
      </c>
      <c r="I535" s="33" t="s">
        <v>159</v>
      </c>
      <c r="J535" s="33" t="s">
        <v>49</v>
      </c>
      <c r="K535" s="23">
        <v>1000</v>
      </c>
    </row>
    <row r="536" spans="1:11" s="17" customFormat="1" ht="47.25" hidden="1" customHeight="1" x14ac:dyDescent="0.2">
      <c r="A536" s="103"/>
      <c r="B536" s="29" t="s">
        <v>484</v>
      </c>
      <c r="C536" s="30">
        <v>920</v>
      </c>
      <c r="D536" s="33" t="s">
        <v>5</v>
      </c>
      <c r="E536" s="31" t="s">
        <v>21</v>
      </c>
      <c r="F536" s="31" t="s">
        <v>40</v>
      </c>
      <c r="G536" s="31" t="s">
        <v>90</v>
      </c>
      <c r="H536" s="31" t="s">
        <v>2</v>
      </c>
      <c r="I536" s="31" t="s">
        <v>136</v>
      </c>
      <c r="J536" s="33"/>
      <c r="K536" s="23">
        <f>SUM(K537:K537)</f>
        <v>3000</v>
      </c>
    </row>
    <row r="537" spans="1:11" s="17" customFormat="1" ht="31.5" hidden="1" customHeight="1" x14ac:dyDescent="0.2">
      <c r="A537" s="103"/>
      <c r="B537" s="29" t="s">
        <v>122</v>
      </c>
      <c r="C537" s="30">
        <v>920</v>
      </c>
      <c r="D537" s="33" t="s">
        <v>5</v>
      </c>
      <c r="E537" s="31" t="s">
        <v>21</v>
      </c>
      <c r="F537" s="31" t="s">
        <v>40</v>
      </c>
      <c r="G537" s="31" t="s">
        <v>90</v>
      </c>
      <c r="H537" s="31" t="s">
        <v>2</v>
      </c>
      <c r="I537" s="31" t="s">
        <v>136</v>
      </c>
      <c r="J537" s="33" t="s">
        <v>49</v>
      </c>
      <c r="K537" s="23">
        <v>3000</v>
      </c>
    </row>
    <row r="538" spans="1:11" s="17" customFormat="1" ht="47.25" hidden="1" customHeight="1" x14ac:dyDescent="0.2">
      <c r="A538" s="103"/>
      <c r="B538" s="29" t="s">
        <v>356</v>
      </c>
      <c r="C538" s="30">
        <v>920</v>
      </c>
      <c r="D538" s="33" t="s">
        <v>5</v>
      </c>
      <c r="E538" s="31" t="s">
        <v>21</v>
      </c>
      <c r="F538" s="33" t="s">
        <v>40</v>
      </c>
      <c r="G538" s="30">
        <v>1</v>
      </c>
      <c r="H538" s="33" t="s">
        <v>4</v>
      </c>
      <c r="I538" s="33"/>
      <c r="J538" s="33"/>
      <c r="K538" s="23">
        <f>SUM(K539+K543+K545+K547)</f>
        <v>9362.1999999999989</v>
      </c>
    </row>
    <row r="539" spans="1:11" s="17" customFormat="1" ht="18" hidden="1" customHeight="1" x14ac:dyDescent="0.2">
      <c r="A539" s="103"/>
      <c r="B539" s="29" t="s">
        <v>47</v>
      </c>
      <c r="C539" s="30">
        <v>920</v>
      </c>
      <c r="D539" s="33" t="s">
        <v>5</v>
      </c>
      <c r="E539" s="31" t="s">
        <v>21</v>
      </c>
      <c r="F539" s="33" t="s">
        <v>40</v>
      </c>
      <c r="G539" s="30">
        <v>1</v>
      </c>
      <c r="H539" s="33" t="s">
        <v>4</v>
      </c>
      <c r="I539" s="33" t="s">
        <v>78</v>
      </c>
      <c r="J539" s="33"/>
      <c r="K539" s="23">
        <f>SUM(K540:K542)</f>
        <v>9313.9</v>
      </c>
    </row>
    <row r="540" spans="1:11" s="17" customFormat="1" ht="49.5" hidden="1" customHeight="1" x14ac:dyDescent="0.2">
      <c r="A540" s="103"/>
      <c r="B540" s="29" t="s">
        <v>121</v>
      </c>
      <c r="C540" s="30">
        <v>920</v>
      </c>
      <c r="D540" s="33" t="s">
        <v>5</v>
      </c>
      <c r="E540" s="31" t="s">
        <v>21</v>
      </c>
      <c r="F540" s="33" t="s">
        <v>40</v>
      </c>
      <c r="G540" s="30">
        <v>1</v>
      </c>
      <c r="H540" s="33" t="s">
        <v>4</v>
      </c>
      <c r="I540" s="33" t="s">
        <v>78</v>
      </c>
      <c r="J540" s="33" t="s">
        <v>48</v>
      </c>
      <c r="K540" s="23">
        <v>8710.9</v>
      </c>
    </row>
    <row r="541" spans="1:11" s="17" customFormat="1" ht="31.5" hidden="1" customHeight="1" x14ac:dyDescent="0.2">
      <c r="A541" s="103"/>
      <c r="B541" s="29" t="s">
        <v>122</v>
      </c>
      <c r="C541" s="30">
        <v>920</v>
      </c>
      <c r="D541" s="33" t="s">
        <v>5</v>
      </c>
      <c r="E541" s="31" t="s">
        <v>21</v>
      </c>
      <c r="F541" s="33" t="s">
        <v>40</v>
      </c>
      <c r="G541" s="30">
        <v>1</v>
      </c>
      <c r="H541" s="33" t="s">
        <v>4</v>
      </c>
      <c r="I541" s="33" t="s">
        <v>78</v>
      </c>
      <c r="J541" s="33" t="s">
        <v>49</v>
      </c>
      <c r="K541" s="23">
        <v>601</v>
      </c>
    </row>
    <row r="542" spans="1:11" s="17" customFormat="1" ht="18" hidden="1" customHeight="1" x14ac:dyDescent="0.2">
      <c r="A542" s="103"/>
      <c r="B542" s="29" t="s">
        <v>50</v>
      </c>
      <c r="C542" s="30">
        <v>920</v>
      </c>
      <c r="D542" s="33" t="s">
        <v>5</v>
      </c>
      <c r="E542" s="31" t="s">
        <v>21</v>
      </c>
      <c r="F542" s="33" t="s">
        <v>40</v>
      </c>
      <c r="G542" s="30">
        <v>1</v>
      </c>
      <c r="H542" s="33" t="s">
        <v>4</v>
      </c>
      <c r="I542" s="33" t="s">
        <v>78</v>
      </c>
      <c r="J542" s="33" t="s">
        <v>51</v>
      </c>
      <c r="K542" s="23">
        <v>2</v>
      </c>
    </row>
    <row r="543" spans="1:11" s="17" customFormat="1" ht="18" hidden="1" customHeight="1" x14ac:dyDescent="0.2">
      <c r="A543" s="103"/>
      <c r="B543" s="29" t="s">
        <v>230</v>
      </c>
      <c r="C543" s="30">
        <v>920</v>
      </c>
      <c r="D543" s="31" t="s">
        <v>5</v>
      </c>
      <c r="E543" s="31" t="s">
        <v>21</v>
      </c>
      <c r="F543" s="31" t="s">
        <v>40</v>
      </c>
      <c r="G543" s="32">
        <v>1</v>
      </c>
      <c r="H543" s="31" t="s">
        <v>4</v>
      </c>
      <c r="I543" s="31" t="s">
        <v>229</v>
      </c>
      <c r="J543" s="31"/>
      <c r="K543" s="23">
        <f>K544</f>
        <v>20</v>
      </c>
    </row>
    <row r="544" spans="1:11" s="17" customFormat="1" ht="31.5" hidden="1" customHeight="1" x14ac:dyDescent="0.2">
      <c r="A544" s="103"/>
      <c r="B544" s="29" t="s">
        <v>122</v>
      </c>
      <c r="C544" s="30">
        <v>920</v>
      </c>
      <c r="D544" s="31" t="s">
        <v>5</v>
      </c>
      <c r="E544" s="31" t="s">
        <v>21</v>
      </c>
      <c r="F544" s="31" t="s">
        <v>40</v>
      </c>
      <c r="G544" s="32">
        <v>1</v>
      </c>
      <c r="H544" s="31" t="s">
        <v>4</v>
      </c>
      <c r="I544" s="31" t="s">
        <v>229</v>
      </c>
      <c r="J544" s="31" t="s">
        <v>49</v>
      </c>
      <c r="K544" s="23">
        <v>20</v>
      </c>
    </row>
    <row r="545" spans="1:11" s="17" customFormat="1" ht="31.5" hidden="1" customHeight="1" x14ac:dyDescent="0.2">
      <c r="A545" s="103"/>
      <c r="B545" s="39" t="s">
        <v>237</v>
      </c>
      <c r="C545" s="30">
        <v>920</v>
      </c>
      <c r="D545" s="31" t="s">
        <v>5</v>
      </c>
      <c r="E545" s="31" t="s">
        <v>21</v>
      </c>
      <c r="F545" s="31" t="s">
        <v>40</v>
      </c>
      <c r="G545" s="31" t="s">
        <v>90</v>
      </c>
      <c r="H545" s="31" t="s">
        <v>4</v>
      </c>
      <c r="I545" s="31" t="s">
        <v>236</v>
      </c>
      <c r="J545" s="31"/>
      <c r="K545" s="23">
        <f>K546</f>
        <v>28.3</v>
      </c>
    </row>
    <row r="546" spans="1:11" s="17" customFormat="1" ht="31.5" hidden="1" customHeight="1" x14ac:dyDescent="0.2">
      <c r="A546" s="103"/>
      <c r="B546" s="29" t="s">
        <v>122</v>
      </c>
      <c r="C546" s="30">
        <v>920</v>
      </c>
      <c r="D546" s="31" t="s">
        <v>5</v>
      </c>
      <c r="E546" s="31" t="s">
        <v>21</v>
      </c>
      <c r="F546" s="31" t="s">
        <v>40</v>
      </c>
      <c r="G546" s="31" t="s">
        <v>90</v>
      </c>
      <c r="H546" s="31" t="s">
        <v>4</v>
      </c>
      <c r="I546" s="31" t="s">
        <v>236</v>
      </c>
      <c r="J546" s="31" t="s">
        <v>49</v>
      </c>
      <c r="K546" s="23">
        <v>28.3</v>
      </c>
    </row>
    <row r="547" spans="1:11" s="17" customFormat="1" ht="31.5" hidden="1" customHeight="1" x14ac:dyDescent="0.2">
      <c r="A547" s="103"/>
      <c r="B547" s="29" t="s">
        <v>234</v>
      </c>
      <c r="C547" s="30">
        <v>920</v>
      </c>
      <c r="D547" s="31" t="s">
        <v>5</v>
      </c>
      <c r="E547" s="31" t="s">
        <v>21</v>
      </c>
      <c r="F547" s="31" t="s">
        <v>40</v>
      </c>
      <c r="G547" s="31" t="s">
        <v>90</v>
      </c>
      <c r="H547" s="31" t="s">
        <v>4</v>
      </c>
      <c r="I547" s="31" t="s">
        <v>235</v>
      </c>
      <c r="J547" s="31"/>
      <c r="K547" s="23">
        <f>K548</f>
        <v>0</v>
      </c>
    </row>
    <row r="548" spans="1:11" s="17" customFormat="1" ht="31.5" hidden="1" customHeight="1" x14ac:dyDescent="0.2">
      <c r="A548" s="103"/>
      <c r="B548" s="29" t="s">
        <v>122</v>
      </c>
      <c r="C548" s="30">
        <v>920</v>
      </c>
      <c r="D548" s="31" t="s">
        <v>5</v>
      </c>
      <c r="E548" s="31" t="s">
        <v>21</v>
      </c>
      <c r="F548" s="31" t="s">
        <v>40</v>
      </c>
      <c r="G548" s="31" t="s">
        <v>90</v>
      </c>
      <c r="H548" s="31" t="s">
        <v>4</v>
      </c>
      <c r="I548" s="31" t="s">
        <v>235</v>
      </c>
      <c r="J548" s="31" t="s">
        <v>49</v>
      </c>
      <c r="K548" s="23"/>
    </row>
    <row r="549" spans="1:11" s="17" customFormat="1" ht="47.25" hidden="1" customHeight="1" x14ac:dyDescent="0.2">
      <c r="A549" s="103"/>
      <c r="B549" s="29" t="s">
        <v>585</v>
      </c>
      <c r="C549" s="30">
        <v>920</v>
      </c>
      <c r="D549" s="31" t="s">
        <v>5</v>
      </c>
      <c r="E549" s="31" t="s">
        <v>21</v>
      </c>
      <c r="F549" s="31" t="s">
        <v>40</v>
      </c>
      <c r="G549" s="31" t="s">
        <v>90</v>
      </c>
      <c r="H549" s="31" t="s">
        <v>5</v>
      </c>
      <c r="I549" s="31"/>
      <c r="J549" s="31"/>
      <c r="K549" s="23">
        <f>K550+K552</f>
        <v>87.2</v>
      </c>
    </row>
    <row r="550" spans="1:11" s="17" customFormat="1" ht="18" hidden="1" customHeight="1" x14ac:dyDescent="0.2">
      <c r="A550" s="103"/>
      <c r="B550" s="29" t="s">
        <v>565</v>
      </c>
      <c r="C550" s="30">
        <v>920</v>
      </c>
      <c r="D550" s="31" t="s">
        <v>5</v>
      </c>
      <c r="E550" s="31" t="s">
        <v>21</v>
      </c>
      <c r="F550" s="31" t="s">
        <v>40</v>
      </c>
      <c r="G550" s="31" t="s">
        <v>90</v>
      </c>
      <c r="H550" s="31" t="s">
        <v>5</v>
      </c>
      <c r="I550" s="31" t="s">
        <v>582</v>
      </c>
      <c r="J550" s="31"/>
      <c r="K550" s="23">
        <f>K551</f>
        <v>0</v>
      </c>
    </row>
    <row r="551" spans="1:11" s="17" customFormat="1" ht="31.5" hidden="1" customHeight="1" x14ac:dyDescent="0.2">
      <c r="A551" s="103"/>
      <c r="B551" s="29" t="s">
        <v>122</v>
      </c>
      <c r="C551" s="30">
        <v>920</v>
      </c>
      <c r="D551" s="31" t="s">
        <v>5</v>
      </c>
      <c r="E551" s="31" t="s">
        <v>21</v>
      </c>
      <c r="F551" s="31" t="s">
        <v>40</v>
      </c>
      <c r="G551" s="31" t="s">
        <v>90</v>
      </c>
      <c r="H551" s="31" t="s">
        <v>5</v>
      </c>
      <c r="I551" s="31" t="s">
        <v>582</v>
      </c>
      <c r="J551" s="31" t="s">
        <v>49</v>
      </c>
      <c r="K551" s="23"/>
    </row>
    <row r="552" spans="1:11" s="17" customFormat="1" ht="31.5" hidden="1" customHeight="1" x14ac:dyDescent="0.2">
      <c r="A552" s="103"/>
      <c r="B552" s="29" t="s">
        <v>610</v>
      </c>
      <c r="C552" s="30">
        <v>920</v>
      </c>
      <c r="D552" s="31" t="s">
        <v>5</v>
      </c>
      <c r="E552" s="31" t="s">
        <v>21</v>
      </c>
      <c r="F552" s="31" t="s">
        <v>40</v>
      </c>
      <c r="G552" s="31" t="s">
        <v>90</v>
      </c>
      <c r="H552" s="31" t="s">
        <v>5</v>
      </c>
      <c r="I552" s="31" t="s">
        <v>611</v>
      </c>
      <c r="J552" s="31"/>
      <c r="K552" s="23">
        <f>K553</f>
        <v>87.2</v>
      </c>
    </row>
    <row r="553" spans="1:11" s="17" customFormat="1" ht="31.5" hidden="1" customHeight="1" x14ac:dyDescent="0.2">
      <c r="A553" s="103"/>
      <c r="B553" s="29" t="s">
        <v>122</v>
      </c>
      <c r="C553" s="30">
        <v>920</v>
      </c>
      <c r="D553" s="31" t="s">
        <v>5</v>
      </c>
      <c r="E553" s="31" t="s">
        <v>21</v>
      </c>
      <c r="F553" s="31" t="s">
        <v>40</v>
      </c>
      <c r="G553" s="31" t="s">
        <v>90</v>
      </c>
      <c r="H553" s="31" t="s">
        <v>5</v>
      </c>
      <c r="I553" s="31" t="s">
        <v>611</v>
      </c>
      <c r="J553" s="31" t="s">
        <v>49</v>
      </c>
      <c r="K553" s="23">
        <v>87.2</v>
      </c>
    </row>
    <row r="554" spans="1:11" s="17" customFormat="1" ht="18" hidden="1" customHeight="1" x14ac:dyDescent="0.2">
      <c r="A554" s="103"/>
      <c r="B554" s="34" t="s">
        <v>163</v>
      </c>
      <c r="C554" s="30">
        <v>920</v>
      </c>
      <c r="D554" s="33" t="s">
        <v>5</v>
      </c>
      <c r="E554" s="31" t="s">
        <v>21</v>
      </c>
      <c r="F554" s="33" t="s">
        <v>40</v>
      </c>
      <c r="G554" s="30">
        <v>2</v>
      </c>
      <c r="H554" s="33"/>
      <c r="I554" s="33"/>
      <c r="J554" s="33"/>
      <c r="K554" s="23">
        <f>SUM(K555+K560)</f>
        <v>17904</v>
      </c>
    </row>
    <row r="555" spans="1:11" s="17" customFormat="1" ht="48.75" hidden="1" customHeight="1" x14ac:dyDescent="0.2">
      <c r="A555" s="103"/>
      <c r="B555" s="34" t="s">
        <v>453</v>
      </c>
      <c r="C555" s="30">
        <v>920</v>
      </c>
      <c r="D555" s="33" t="s">
        <v>5</v>
      </c>
      <c r="E555" s="31" t="s">
        <v>21</v>
      </c>
      <c r="F555" s="33" t="s">
        <v>40</v>
      </c>
      <c r="G555" s="30">
        <v>2</v>
      </c>
      <c r="H555" s="33" t="s">
        <v>2</v>
      </c>
      <c r="I555" s="33"/>
      <c r="J555" s="33"/>
      <c r="K555" s="23">
        <f>SUM(K556)</f>
        <v>12531.5</v>
      </c>
    </row>
    <row r="556" spans="1:11" s="17" customFormat="1" ht="47.25" hidden="1" customHeight="1" x14ac:dyDescent="0.2">
      <c r="A556" s="103"/>
      <c r="B556" s="29" t="s">
        <v>66</v>
      </c>
      <c r="C556" s="30">
        <v>920</v>
      </c>
      <c r="D556" s="33" t="s">
        <v>5</v>
      </c>
      <c r="E556" s="31" t="s">
        <v>21</v>
      </c>
      <c r="F556" s="33" t="s">
        <v>40</v>
      </c>
      <c r="G556" s="30">
        <v>2</v>
      </c>
      <c r="H556" s="33" t="s">
        <v>2</v>
      </c>
      <c r="I556" s="33" t="s">
        <v>85</v>
      </c>
      <c r="J556" s="33"/>
      <c r="K556" s="23">
        <f>SUM(K557:K559)</f>
        <v>12531.5</v>
      </c>
    </row>
    <row r="557" spans="1:11" s="17" customFormat="1" ht="49.5" hidden="1" customHeight="1" x14ac:dyDescent="0.2">
      <c r="A557" s="103"/>
      <c r="B557" s="29" t="s">
        <v>121</v>
      </c>
      <c r="C557" s="30">
        <v>920</v>
      </c>
      <c r="D557" s="33" t="s">
        <v>5</v>
      </c>
      <c r="E557" s="31" t="s">
        <v>21</v>
      </c>
      <c r="F557" s="33" t="s">
        <v>40</v>
      </c>
      <c r="G557" s="30">
        <v>2</v>
      </c>
      <c r="H557" s="33" t="s">
        <v>2</v>
      </c>
      <c r="I557" s="33" t="s">
        <v>85</v>
      </c>
      <c r="J557" s="33" t="s">
        <v>48</v>
      </c>
      <c r="K557" s="23">
        <v>11223.6</v>
      </c>
    </row>
    <row r="558" spans="1:11" s="17" customFormat="1" ht="31.5" hidden="1" customHeight="1" x14ac:dyDescent="0.2">
      <c r="A558" s="103"/>
      <c r="B558" s="29" t="s">
        <v>122</v>
      </c>
      <c r="C558" s="30">
        <v>920</v>
      </c>
      <c r="D558" s="33" t="s">
        <v>5</v>
      </c>
      <c r="E558" s="31" t="s">
        <v>21</v>
      </c>
      <c r="F558" s="33" t="s">
        <v>40</v>
      </c>
      <c r="G558" s="30">
        <v>2</v>
      </c>
      <c r="H558" s="33" t="s">
        <v>2</v>
      </c>
      <c r="I558" s="33" t="s">
        <v>85</v>
      </c>
      <c r="J558" s="33" t="s">
        <v>49</v>
      </c>
      <c r="K558" s="23">
        <v>1307.9000000000001</v>
      </c>
    </row>
    <row r="559" spans="1:11" s="17" customFormat="1" ht="18" hidden="1" customHeight="1" x14ac:dyDescent="0.2">
      <c r="A559" s="103"/>
      <c r="B559" s="29" t="s">
        <v>50</v>
      </c>
      <c r="C559" s="30">
        <v>920</v>
      </c>
      <c r="D559" s="33" t="s">
        <v>5</v>
      </c>
      <c r="E559" s="31" t="s">
        <v>21</v>
      </c>
      <c r="F559" s="33" t="s">
        <v>40</v>
      </c>
      <c r="G559" s="30">
        <v>2</v>
      </c>
      <c r="H559" s="33" t="s">
        <v>2</v>
      </c>
      <c r="I559" s="33" t="s">
        <v>85</v>
      </c>
      <c r="J559" s="33" t="s">
        <v>51</v>
      </c>
      <c r="K559" s="23"/>
    </row>
    <row r="560" spans="1:11" s="17" customFormat="1" ht="31.5" hidden="1" customHeight="1" x14ac:dyDescent="0.2">
      <c r="A560" s="103"/>
      <c r="B560" s="29" t="s">
        <v>194</v>
      </c>
      <c r="C560" s="30">
        <v>920</v>
      </c>
      <c r="D560" s="33" t="s">
        <v>5</v>
      </c>
      <c r="E560" s="31" t="s">
        <v>21</v>
      </c>
      <c r="F560" s="33" t="s">
        <v>40</v>
      </c>
      <c r="G560" s="30">
        <v>2</v>
      </c>
      <c r="H560" s="33" t="s">
        <v>4</v>
      </c>
      <c r="I560" s="33"/>
      <c r="J560" s="33"/>
      <c r="K560" s="23">
        <f>K561</f>
        <v>5372.5</v>
      </c>
    </row>
    <row r="561" spans="1:16" s="17" customFormat="1" ht="29.25" hidden="1" customHeight="1" x14ac:dyDescent="0.2">
      <c r="A561" s="103"/>
      <c r="B561" s="29" t="s">
        <v>660</v>
      </c>
      <c r="C561" s="30">
        <v>920</v>
      </c>
      <c r="D561" s="33" t="s">
        <v>5</v>
      </c>
      <c r="E561" s="31" t="s">
        <v>21</v>
      </c>
      <c r="F561" s="33" t="s">
        <v>40</v>
      </c>
      <c r="G561" s="30">
        <v>2</v>
      </c>
      <c r="H561" s="33" t="s">
        <v>4</v>
      </c>
      <c r="I561" s="33" t="s">
        <v>193</v>
      </c>
      <c r="J561" s="33"/>
      <c r="K561" s="23">
        <f>K562</f>
        <v>5372.5</v>
      </c>
    </row>
    <row r="562" spans="1:16" s="17" customFormat="1" ht="18" hidden="1" customHeight="1" x14ac:dyDescent="0.2">
      <c r="A562" s="103"/>
      <c r="B562" s="29" t="s">
        <v>55</v>
      </c>
      <c r="C562" s="30">
        <v>920</v>
      </c>
      <c r="D562" s="33" t="s">
        <v>5</v>
      </c>
      <c r="E562" s="31" t="s">
        <v>21</v>
      </c>
      <c r="F562" s="33" t="s">
        <v>40</v>
      </c>
      <c r="G562" s="30">
        <v>2</v>
      </c>
      <c r="H562" s="33" t="s">
        <v>4</v>
      </c>
      <c r="I562" s="33" t="s">
        <v>193</v>
      </c>
      <c r="J562" s="33" t="s">
        <v>49</v>
      </c>
      <c r="K562" s="23">
        <v>5372.5</v>
      </c>
    </row>
    <row r="563" spans="1:16" s="17" customFormat="1" ht="18" hidden="1" customHeight="1" x14ac:dyDescent="0.2">
      <c r="A563" s="103"/>
      <c r="B563" s="34" t="s">
        <v>164</v>
      </c>
      <c r="C563" s="30">
        <v>920</v>
      </c>
      <c r="D563" s="33" t="s">
        <v>5</v>
      </c>
      <c r="E563" s="31" t="s">
        <v>21</v>
      </c>
      <c r="F563" s="33" t="s">
        <v>40</v>
      </c>
      <c r="G563" s="30">
        <v>3</v>
      </c>
      <c r="H563" s="33"/>
      <c r="I563" s="33"/>
      <c r="J563" s="33"/>
      <c r="K563" s="23">
        <f t="shared" ref="K563" si="24">SUM(K564)</f>
        <v>39261.4</v>
      </c>
    </row>
    <row r="564" spans="1:16" s="17" customFormat="1" ht="78.75" hidden="1" customHeight="1" x14ac:dyDescent="0.2">
      <c r="A564" s="103"/>
      <c r="B564" s="52" t="s">
        <v>104</v>
      </c>
      <c r="C564" s="30">
        <v>920</v>
      </c>
      <c r="D564" s="33" t="s">
        <v>5</v>
      </c>
      <c r="E564" s="31" t="s">
        <v>21</v>
      </c>
      <c r="F564" s="33" t="s">
        <v>40</v>
      </c>
      <c r="G564" s="30">
        <v>3</v>
      </c>
      <c r="H564" s="33" t="s">
        <v>2</v>
      </c>
      <c r="I564" s="33"/>
      <c r="J564" s="33"/>
      <c r="K564" s="23">
        <f>SUM(K565)</f>
        <v>39261.4</v>
      </c>
    </row>
    <row r="565" spans="1:16" s="17" customFormat="1" ht="47.25" hidden="1" customHeight="1" x14ac:dyDescent="0.2">
      <c r="A565" s="103"/>
      <c r="B565" s="29" t="s">
        <v>66</v>
      </c>
      <c r="C565" s="30">
        <v>920</v>
      </c>
      <c r="D565" s="33" t="s">
        <v>5</v>
      </c>
      <c r="E565" s="31" t="s">
        <v>21</v>
      </c>
      <c r="F565" s="33" t="s">
        <v>40</v>
      </c>
      <c r="G565" s="30">
        <v>3</v>
      </c>
      <c r="H565" s="33" t="s">
        <v>2</v>
      </c>
      <c r="I565" s="33" t="s">
        <v>85</v>
      </c>
      <c r="J565" s="33"/>
      <c r="K565" s="23">
        <f>SUM(K566:K568)</f>
        <v>39261.4</v>
      </c>
    </row>
    <row r="566" spans="1:16" s="17" customFormat="1" ht="49.5" hidden="1" customHeight="1" x14ac:dyDescent="0.2">
      <c r="A566" s="103"/>
      <c r="B566" s="29" t="s">
        <v>121</v>
      </c>
      <c r="C566" s="30">
        <v>920</v>
      </c>
      <c r="D566" s="33" t="s">
        <v>5</v>
      </c>
      <c r="E566" s="31" t="s">
        <v>21</v>
      </c>
      <c r="F566" s="33" t="s">
        <v>40</v>
      </c>
      <c r="G566" s="30">
        <v>3</v>
      </c>
      <c r="H566" s="33" t="s">
        <v>2</v>
      </c>
      <c r="I566" s="33" t="s">
        <v>85</v>
      </c>
      <c r="J566" s="33" t="s">
        <v>48</v>
      </c>
      <c r="K566" s="23">
        <v>29742.400000000001</v>
      </c>
    </row>
    <row r="567" spans="1:16" s="17" customFormat="1" ht="31.5" hidden="1" customHeight="1" x14ac:dyDescent="0.2">
      <c r="A567" s="103"/>
      <c r="B567" s="29" t="s">
        <v>122</v>
      </c>
      <c r="C567" s="30">
        <v>920</v>
      </c>
      <c r="D567" s="33" t="s">
        <v>5</v>
      </c>
      <c r="E567" s="31" t="s">
        <v>21</v>
      </c>
      <c r="F567" s="33" t="s">
        <v>40</v>
      </c>
      <c r="G567" s="30">
        <v>3</v>
      </c>
      <c r="H567" s="33" t="s">
        <v>2</v>
      </c>
      <c r="I567" s="33" t="s">
        <v>85</v>
      </c>
      <c r="J567" s="33" t="s">
        <v>49</v>
      </c>
      <c r="K567" s="23">
        <v>9483.6</v>
      </c>
    </row>
    <row r="568" spans="1:16" s="17" customFormat="1" ht="18" hidden="1" customHeight="1" x14ac:dyDescent="0.2">
      <c r="A568" s="103"/>
      <c r="B568" s="29" t="s">
        <v>50</v>
      </c>
      <c r="C568" s="30">
        <v>920</v>
      </c>
      <c r="D568" s="33" t="s">
        <v>5</v>
      </c>
      <c r="E568" s="31" t="s">
        <v>21</v>
      </c>
      <c r="F568" s="33" t="s">
        <v>40</v>
      </c>
      <c r="G568" s="30">
        <v>3</v>
      </c>
      <c r="H568" s="33" t="s">
        <v>2</v>
      </c>
      <c r="I568" s="33" t="s">
        <v>85</v>
      </c>
      <c r="J568" s="33" t="s">
        <v>51</v>
      </c>
      <c r="K568" s="23">
        <v>35.4</v>
      </c>
    </row>
    <row r="569" spans="1:16" s="17" customFormat="1" ht="47.25" hidden="1" customHeight="1" x14ac:dyDescent="0.2">
      <c r="A569" s="103"/>
      <c r="B569" s="34" t="s">
        <v>573</v>
      </c>
      <c r="C569" s="33" t="s">
        <v>572</v>
      </c>
      <c r="D569" s="33" t="s">
        <v>5</v>
      </c>
      <c r="E569" s="31" t="s">
        <v>21</v>
      </c>
      <c r="F569" s="33" t="s">
        <v>40</v>
      </c>
      <c r="G569" s="33" t="s">
        <v>95</v>
      </c>
      <c r="H569" s="33"/>
      <c r="I569" s="33"/>
      <c r="J569" s="33"/>
      <c r="K569" s="23">
        <f>K570</f>
        <v>4263.8999999999996</v>
      </c>
    </row>
    <row r="570" spans="1:16" s="17" customFormat="1" ht="31.5" hidden="1" customHeight="1" x14ac:dyDescent="0.2">
      <c r="A570" s="103"/>
      <c r="B570" s="34" t="s">
        <v>574</v>
      </c>
      <c r="C570" s="33" t="s">
        <v>572</v>
      </c>
      <c r="D570" s="33" t="s">
        <v>5</v>
      </c>
      <c r="E570" s="31" t="s">
        <v>21</v>
      </c>
      <c r="F570" s="33" t="s">
        <v>40</v>
      </c>
      <c r="G570" s="33" t="s">
        <v>95</v>
      </c>
      <c r="H570" s="33" t="s">
        <v>2</v>
      </c>
      <c r="I570" s="33"/>
      <c r="J570" s="33"/>
      <c r="K570" s="23">
        <f>K571</f>
        <v>4263.8999999999996</v>
      </c>
      <c r="P570" s="23"/>
    </row>
    <row r="571" spans="1:16" s="17" customFormat="1" ht="31.5" hidden="1" customHeight="1" x14ac:dyDescent="0.2">
      <c r="A571" s="103"/>
      <c r="B571" s="34" t="s">
        <v>576</v>
      </c>
      <c r="C571" s="33" t="s">
        <v>572</v>
      </c>
      <c r="D571" s="33" t="s">
        <v>5</v>
      </c>
      <c r="E571" s="31" t="s">
        <v>21</v>
      </c>
      <c r="F571" s="33" t="s">
        <v>40</v>
      </c>
      <c r="G571" s="33" t="s">
        <v>95</v>
      </c>
      <c r="H571" s="33" t="s">
        <v>2</v>
      </c>
      <c r="I571" s="33" t="s">
        <v>575</v>
      </c>
      <c r="J571" s="33"/>
      <c r="K571" s="23">
        <f>K572</f>
        <v>4263.8999999999996</v>
      </c>
      <c r="P571" s="23"/>
    </row>
    <row r="572" spans="1:16" s="17" customFormat="1" ht="31.5" hidden="1" customHeight="1" x14ac:dyDescent="0.2">
      <c r="A572" s="103"/>
      <c r="B572" s="29" t="s">
        <v>122</v>
      </c>
      <c r="C572" s="33" t="s">
        <v>572</v>
      </c>
      <c r="D572" s="33" t="s">
        <v>5</v>
      </c>
      <c r="E572" s="31" t="s">
        <v>21</v>
      </c>
      <c r="F572" s="33" t="s">
        <v>40</v>
      </c>
      <c r="G572" s="33" t="s">
        <v>95</v>
      </c>
      <c r="H572" s="33" t="s">
        <v>2</v>
      </c>
      <c r="I572" s="33" t="s">
        <v>575</v>
      </c>
      <c r="J572" s="33" t="s">
        <v>49</v>
      </c>
      <c r="K572" s="23">
        <f>1498.5+1981.7+783.7</f>
        <v>4263.8999999999996</v>
      </c>
    </row>
    <row r="573" spans="1:16" s="17" customFormat="1" ht="18" hidden="1" customHeight="1" x14ac:dyDescent="0.2">
      <c r="A573" s="103"/>
      <c r="B573" s="29" t="s">
        <v>18</v>
      </c>
      <c r="C573" s="30">
        <v>920</v>
      </c>
      <c r="D573" s="31" t="s">
        <v>8</v>
      </c>
      <c r="E573" s="31"/>
      <c r="F573" s="31"/>
      <c r="G573" s="31"/>
      <c r="H573" s="31"/>
      <c r="I573" s="31"/>
      <c r="J573" s="31"/>
      <c r="K573" s="23">
        <f t="shared" ref="K573:K578" si="25">SUM(K574)</f>
        <v>21</v>
      </c>
    </row>
    <row r="574" spans="1:16" s="17" customFormat="1" ht="19.5" hidden="1" customHeight="1" x14ac:dyDescent="0.2">
      <c r="A574" s="103"/>
      <c r="B574" s="29" t="s">
        <v>231</v>
      </c>
      <c r="C574" s="30">
        <v>920</v>
      </c>
      <c r="D574" s="31" t="s">
        <v>8</v>
      </c>
      <c r="E574" s="31" t="s">
        <v>7</v>
      </c>
      <c r="F574" s="31"/>
      <c r="G574" s="31"/>
      <c r="H574" s="31"/>
      <c r="I574" s="31"/>
      <c r="J574" s="33"/>
      <c r="K574" s="23">
        <f t="shared" si="25"/>
        <v>21</v>
      </c>
    </row>
    <row r="575" spans="1:16" s="17" customFormat="1" ht="31.5" hidden="1" customHeight="1" x14ac:dyDescent="0.2">
      <c r="A575" s="103"/>
      <c r="B575" s="29" t="s">
        <v>144</v>
      </c>
      <c r="C575" s="30">
        <v>920</v>
      </c>
      <c r="D575" s="31" t="s">
        <v>8</v>
      </c>
      <c r="E575" s="31" t="s">
        <v>7</v>
      </c>
      <c r="F575" s="31" t="s">
        <v>40</v>
      </c>
      <c r="G575" s="31"/>
      <c r="H575" s="31"/>
      <c r="I575" s="31"/>
      <c r="J575" s="33"/>
      <c r="K575" s="23">
        <f t="shared" si="25"/>
        <v>21</v>
      </c>
    </row>
    <row r="576" spans="1:16" s="17" customFormat="1" ht="31.5" hidden="1" customHeight="1" x14ac:dyDescent="0.2">
      <c r="A576" s="103"/>
      <c r="B576" s="34" t="s">
        <v>162</v>
      </c>
      <c r="C576" s="30">
        <v>920</v>
      </c>
      <c r="D576" s="31" t="s">
        <v>8</v>
      </c>
      <c r="E576" s="31" t="s">
        <v>7</v>
      </c>
      <c r="F576" s="31" t="s">
        <v>40</v>
      </c>
      <c r="G576" s="31" t="s">
        <v>90</v>
      </c>
      <c r="H576" s="31"/>
      <c r="I576" s="31"/>
      <c r="J576" s="33"/>
      <c r="K576" s="23">
        <f t="shared" si="25"/>
        <v>21</v>
      </c>
    </row>
    <row r="577" spans="1:11" s="17" customFormat="1" ht="47.25" hidden="1" customHeight="1" x14ac:dyDescent="0.2">
      <c r="A577" s="103"/>
      <c r="B577" s="29" t="s">
        <v>356</v>
      </c>
      <c r="C577" s="30">
        <v>920</v>
      </c>
      <c r="D577" s="31" t="s">
        <v>8</v>
      </c>
      <c r="E577" s="31" t="s">
        <v>7</v>
      </c>
      <c r="F577" s="31" t="s">
        <v>40</v>
      </c>
      <c r="G577" s="31" t="s">
        <v>90</v>
      </c>
      <c r="H577" s="31" t="s">
        <v>4</v>
      </c>
      <c r="I577" s="31"/>
      <c r="J577" s="33"/>
      <c r="K577" s="23">
        <f t="shared" si="25"/>
        <v>21</v>
      </c>
    </row>
    <row r="578" spans="1:11" s="17" customFormat="1" ht="18" hidden="1" customHeight="1" x14ac:dyDescent="0.2">
      <c r="A578" s="103"/>
      <c r="B578" s="29" t="s">
        <v>233</v>
      </c>
      <c r="C578" s="30">
        <v>920</v>
      </c>
      <c r="D578" s="31" t="s">
        <v>8</v>
      </c>
      <c r="E578" s="31" t="s">
        <v>7</v>
      </c>
      <c r="F578" s="31" t="s">
        <v>40</v>
      </c>
      <c r="G578" s="31" t="s">
        <v>90</v>
      </c>
      <c r="H578" s="31" t="s">
        <v>4</v>
      </c>
      <c r="I578" s="31" t="s">
        <v>232</v>
      </c>
      <c r="J578" s="33"/>
      <c r="K578" s="23">
        <f t="shared" si="25"/>
        <v>21</v>
      </c>
    </row>
    <row r="579" spans="1:11" s="17" customFormat="1" ht="31.5" hidden="1" customHeight="1" x14ac:dyDescent="0.2">
      <c r="A579" s="103"/>
      <c r="B579" s="29" t="s">
        <v>122</v>
      </c>
      <c r="C579" s="30">
        <v>920</v>
      </c>
      <c r="D579" s="31" t="s">
        <v>8</v>
      </c>
      <c r="E579" s="31" t="s">
        <v>7</v>
      </c>
      <c r="F579" s="31" t="s">
        <v>40</v>
      </c>
      <c r="G579" s="31" t="s">
        <v>90</v>
      </c>
      <c r="H579" s="31" t="s">
        <v>4</v>
      </c>
      <c r="I579" s="31" t="s">
        <v>232</v>
      </c>
      <c r="J579" s="33" t="s">
        <v>49</v>
      </c>
      <c r="K579" s="23">
        <v>21</v>
      </c>
    </row>
    <row r="580" spans="1:11" s="17" customFormat="1" ht="31.5" hidden="1" customHeight="1" x14ac:dyDescent="0.2">
      <c r="A580" s="104">
        <v>7</v>
      </c>
      <c r="B580" s="29" t="s">
        <v>357</v>
      </c>
      <c r="C580" s="30">
        <v>921</v>
      </c>
      <c r="D580" s="33"/>
      <c r="E580" s="33"/>
      <c r="F580" s="33"/>
      <c r="G580" s="30"/>
      <c r="H580" s="33"/>
      <c r="I580" s="33"/>
      <c r="J580" s="33"/>
      <c r="K580" s="23">
        <f>SUM(K581+K614+K607)</f>
        <v>162808.5</v>
      </c>
    </row>
    <row r="581" spans="1:11" s="17" customFormat="1" ht="18" hidden="1" customHeight="1" x14ac:dyDescent="0.2">
      <c r="A581" s="105"/>
      <c r="B581" s="29" t="s">
        <v>1</v>
      </c>
      <c r="C581" s="30">
        <v>921</v>
      </c>
      <c r="D581" s="33" t="s">
        <v>2</v>
      </c>
      <c r="E581" s="33"/>
      <c r="F581" s="33"/>
      <c r="G581" s="30"/>
      <c r="H581" s="33"/>
      <c r="I581" s="33"/>
      <c r="J581" s="33"/>
      <c r="K581" s="23">
        <f t="shared" ref="K581" si="26">SUM(K582)</f>
        <v>68374.7</v>
      </c>
    </row>
    <row r="582" spans="1:11" s="17" customFormat="1" ht="18" hidden="1" customHeight="1" x14ac:dyDescent="0.2">
      <c r="A582" s="105"/>
      <c r="B582" s="29" t="s">
        <v>9</v>
      </c>
      <c r="C582" s="30">
        <v>921</v>
      </c>
      <c r="D582" s="33" t="s">
        <v>2</v>
      </c>
      <c r="E582" s="33" t="s">
        <v>40</v>
      </c>
      <c r="F582" s="33"/>
      <c r="G582" s="30"/>
      <c r="H582" s="33"/>
      <c r="I582" s="33"/>
      <c r="J582" s="33"/>
      <c r="K582" s="23">
        <f>SUM(K583)</f>
        <v>68374.7</v>
      </c>
    </row>
    <row r="583" spans="1:11" s="17" customFormat="1" ht="16.5" hidden="1" customHeight="1" x14ac:dyDescent="0.2">
      <c r="A583" s="105"/>
      <c r="B583" s="34" t="s">
        <v>165</v>
      </c>
      <c r="C583" s="30">
        <v>921</v>
      </c>
      <c r="D583" s="33" t="s">
        <v>2</v>
      </c>
      <c r="E583" s="33" t="s">
        <v>40</v>
      </c>
      <c r="F583" s="33" t="s">
        <v>92</v>
      </c>
      <c r="G583" s="30"/>
      <c r="H583" s="33"/>
      <c r="I583" s="33"/>
      <c r="J583" s="33"/>
      <c r="K583" s="23">
        <f>K584</f>
        <v>68374.7</v>
      </c>
    </row>
    <row r="584" spans="1:11" s="17" customFormat="1" ht="47.25" hidden="1" customHeight="1" x14ac:dyDescent="0.2">
      <c r="A584" s="105"/>
      <c r="B584" s="34" t="s">
        <v>498</v>
      </c>
      <c r="C584" s="30">
        <v>921</v>
      </c>
      <c r="D584" s="33" t="s">
        <v>2</v>
      </c>
      <c r="E584" s="33" t="s">
        <v>40</v>
      </c>
      <c r="F584" s="33" t="s">
        <v>92</v>
      </c>
      <c r="G584" s="30">
        <v>1</v>
      </c>
      <c r="H584" s="33"/>
      <c r="I584" s="33"/>
      <c r="J584" s="33"/>
      <c r="K584" s="23">
        <f>SUM(K585+K590+K597+K604)</f>
        <v>68374.7</v>
      </c>
    </row>
    <row r="585" spans="1:11" s="17" customFormat="1" ht="18" hidden="1" customHeight="1" x14ac:dyDescent="0.2">
      <c r="A585" s="105"/>
      <c r="B585" s="34" t="s">
        <v>448</v>
      </c>
      <c r="C585" s="30">
        <v>921</v>
      </c>
      <c r="D585" s="33" t="s">
        <v>2</v>
      </c>
      <c r="E585" s="33" t="s">
        <v>40</v>
      </c>
      <c r="F585" s="33" t="s">
        <v>92</v>
      </c>
      <c r="G585" s="30">
        <v>1</v>
      </c>
      <c r="H585" s="33" t="s">
        <v>2</v>
      </c>
      <c r="I585" s="33"/>
      <c r="J585" s="33"/>
      <c r="K585" s="23">
        <f>SUM(K586)</f>
        <v>43881.7</v>
      </c>
    </row>
    <row r="586" spans="1:11" s="17" customFormat="1" ht="47.25" hidden="1" customHeight="1" x14ac:dyDescent="0.2">
      <c r="A586" s="105"/>
      <c r="B586" s="34" t="s">
        <v>66</v>
      </c>
      <c r="C586" s="30">
        <v>921</v>
      </c>
      <c r="D586" s="33" t="s">
        <v>2</v>
      </c>
      <c r="E586" s="33" t="s">
        <v>40</v>
      </c>
      <c r="F586" s="33" t="s">
        <v>92</v>
      </c>
      <c r="G586" s="30">
        <v>1</v>
      </c>
      <c r="H586" s="33" t="s">
        <v>2</v>
      </c>
      <c r="I586" s="33" t="s">
        <v>85</v>
      </c>
      <c r="J586" s="33"/>
      <c r="K586" s="23">
        <f>SUM(K587:K589)</f>
        <v>43881.7</v>
      </c>
    </row>
    <row r="587" spans="1:11" s="17" customFormat="1" ht="49.5" hidden="1" customHeight="1" x14ac:dyDescent="0.2">
      <c r="A587" s="105"/>
      <c r="B587" s="29" t="s">
        <v>121</v>
      </c>
      <c r="C587" s="30">
        <v>921</v>
      </c>
      <c r="D587" s="33" t="s">
        <v>2</v>
      </c>
      <c r="E587" s="33" t="s">
        <v>40</v>
      </c>
      <c r="F587" s="33" t="s">
        <v>92</v>
      </c>
      <c r="G587" s="30">
        <v>1</v>
      </c>
      <c r="H587" s="33" t="s">
        <v>2</v>
      </c>
      <c r="I587" s="33" t="s">
        <v>85</v>
      </c>
      <c r="J587" s="33" t="s">
        <v>48</v>
      </c>
      <c r="K587" s="23"/>
    </row>
    <row r="588" spans="1:11" s="17" customFormat="1" ht="31.5" hidden="1" customHeight="1" x14ac:dyDescent="0.2">
      <c r="A588" s="105"/>
      <c r="B588" s="29" t="s">
        <v>122</v>
      </c>
      <c r="C588" s="30">
        <v>921</v>
      </c>
      <c r="D588" s="33" t="s">
        <v>2</v>
      </c>
      <c r="E588" s="33" t="s">
        <v>40</v>
      </c>
      <c r="F588" s="33" t="s">
        <v>92</v>
      </c>
      <c r="G588" s="30">
        <v>1</v>
      </c>
      <c r="H588" s="33" t="s">
        <v>2</v>
      </c>
      <c r="I588" s="33" t="s">
        <v>85</v>
      </c>
      <c r="J588" s="33" t="s">
        <v>49</v>
      </c>
      <c r="K588" s="23"/>
    </row>
    <row r="589" spans="1:11" s="17" customFormat="1" ht="31.5" hidden="1" customHeight="1" x14ac:dyDescent="0.2">
      <c r="A589" s="105"/>
      <c r="B589" s="38" t="s">
        <v>120</v>
      </c>
      <c r="C589" s="30">
        <v>921</v>
      </c>
      <c r="D589" s="33" t="s">
        <v>2</v>
      </c>
      <c r="E589" s="33" t="s">
        <v>40</v>
      </c>
      <c r="F589" s="33" t="s">
        <v>92</v>
      </c>
      <c r="G589" s="30">
        <v>1</v>
      </c>
      <c r="H589" s="33" t="s">
        <v>2</v>
      </c>
      <c r="I589" s="33" t="s">
        <v>85</v>
      </c>
      <c r="J589" s="33" t="s">
        <v>59</v>
      </c>
      <c r="K589" s="23">
        <v>43881.7</v>
      </c>
    </row>
    <row r="590" spans="1:11" s="17" customFormat="1" ht="47.25" hidden="1" customHeight="1" x14ac:dyDescent="0.2">
      <c r="A590" s="105"/>
      <c r="B590" s="34" t="s">
        <v>358</v>
      </c>
      <c r="C590" s="30">
        <v>921</v>
      </c>
      <c r="D590" s="33" t="s">
        <v>2</v>
      </c>
      <c r="E590" s="33" t="s">
        <v>40</v>
      </c>
      <c r="F590" s="33" t="s">
        <v>92</v>
      </c>
      <c r="G590" s="30">
        <v>1</v>
      </c>
      <c r="H590" s="33" t="s">
        <v>4</v>
      </c>
      <c r="I590" s="33"/>
      <c r="J590" s="33"/>
      <c r="K590" s="23">
        <f>SUM(K591+K595)</f>
        <v>20317.400000000001</v>
      </c>
    </row>
    <row r="591" spans="1:11" s="17" customFormat="1" ht="18" hidden="1" customHeight="1" x14ac:dyDescent="0.2">
      <c r="A591" s="105"/>
      <c r="B591" s="29" t="s">
        <v>47</v>
      </c>
      <c r="C591" s="30">
        <v>921</v>
      </c>
      <c r="D591" s="33" t="s">
        <v>2</v>
      </c>
      <c r="E591" s="33" t="s">
        <v>40</v>
      </c>
      <c r="F591" s="33" t="s">
        <v>92</v>
      </c>
      <c r="G591" s="30">
        <v>1</v>
      </c>
      <c r="H591" s="33" t="s">
        <v>4</v>
      </c>
      <c r="I591" s="33" t="s">
        <v>78</v>
      </c>
      <c r="J591" s="33"/>
      <c r="K591" s="23">
        <f>SUM(K592:K594)</f>
        <v>20317.400000000001</v>
      </c>
    </row>
    <row r="592" spans="1:11" s="17" customFormat="1" ht="50.25" hidden="1" customHeight="1" x14ac:dyDescent="0.2">
      <c r="A592" s="105"/>
      <c r="B592" s="29" t="s">
        <v>121</v>
      </c>
      <c r="C592" s="30">
        <v>921</v>
      </c>
      <c r="D592" s="33" t="s">
        <v>2</v>
      </c>
      <c r="E592" s="33" t="s">
        <v>40</v>
      </c>
      <c r="F592" s="33" t="s">
        <v>92</v>
      </c>
      <c r="G592" s="30">
        <v>1</v>
      </c>
      <c r="H592" s="33" t="s">
        <v>4</v>
      </c>
      <c r="I592" s="33" t="s">
        <v>78</v>
      </c>
      <c r="J592" s="33" t="s">
        <v>48</v>
      </c>
      <c r="K592" s="23">
        <v>19651</v>
      </c>
    </row>
    <row r="593" spans="1:11" s="17" customFormat="1" ht="31.5" hidden="1" customHeight="1" x14ac:dyDescent="0.2">
      <c r="A593" s="105"/>
      <c r="B593" s="29" t="s">
        <v>122</v>
      </c>
      <c r="C593" s="30">
        <v>921</v>
      </c>
      <c r="D593" s="33" t="s">
        <v>2</v>
      </c>
      <c r="E593" s="33" t="s">
        <v>40</v>
      </c>
      <c r="F593" s="33" t="s">
        <v>92</v>
      </c>
      <c r="G593" s="30">
        <v>1</v>
      </c>
      <c r="H593" s="33" t="s">
        <v>4</v>
      </c>
      <c r="I593" s="33" t="s">
        <v>78</v>
      </c>
      <c r="J593" s="33" t="s">
        <v>49</v>
      </c>
      <c r="K593" s="23">
        <f>156.4+510</f>
        <v>666.4</v>
      </c>
    </row>
    <row r="594" spans="1:11" s="17" customFormat="1" ht="18" hidden="1" customHeight="1" x14ac:dyDescent="0.2">
      <c r="A594" s="105"/>
      <c r="B594" s="29" t="s">
        <v>50</v>
      </c>
      <c r="C594" s="30">
        <v>921</v>
      </c>
      <c r="D594" s="33" t="s">
        <v>2</v>
      </c>
      <c r="E594" s="33" t="s">
        <v>40</v>
      </c>
      <c r="F594" s="33" t="s">
        <v>92</v>
      </c>
      <c r="G594" s="30">
        <v>1</v>
      </c>
      <c r="H594" s="33" t="s">
        <v>4</v>
      </c>
      <c r="I594" s="33" t="s">
        <v>78</v>
      </c>
      <c r="J594" s="33" t="s">
        <v>51</v>
      </c>
      <c r="K594" s="23"/>
    </row>
    <row r="595" spans="1:11" s="17" customFormat="1" ht="18" hidden="1" customHeight="1" x14ac:dyDescent="0.2">
      <c r="A595" s="105"/>
      <c r="B595" s="29" t="s">
        <v>230</v>
      </c>
      <c r="C595" s="30">
        <v>921</v>
      </c>
      <c r="D595" s="31" t="s">
        <v>2</v>
      </c>
      <c r="E595" s="31" t="s">
        <v>40</v>
      </c>
      <c r="F595" s="31" t="s">
        <v>92</v>
      </c>
      <c r="G595" s="32">
        <v>1</v>
      </c>
      <c r="H595" s="31" t="s">
        <v>4</v>
      </c>
      <c r="I595" s="31" t="s">
        <v>229</v>
      </c>
      <c r="J595" s="31"/>
      <c r="K595" s="23">
        <f>SUM(K596)</f>
        <v>0</v>
      </c>
    </row>
    <row r="596" spans="1:11" s="17" customFormat="1" ht="31.5" hidden="1" customHeight="1" x14ac:dyDescent="0.2">
      <c r="A596" s="105"/>
      <c r="B596" s="29" t="s">
        <v>122</v>
      </c>
      <c r="C596" s="30">
        <v>921</v>
      </c>
      <c r="D596" s="31" t="s">
        <v>2</v>
      </c>
      <c r="E596" s="31" t="s">
        <v>40</v>
      </c>
      <c r="F596" s="31" t="s">
        <v>92</v>
      </c>
      <c r="G596" s="32">
        <v>1</v>
      </c>
      <c r="H596" s="31" t="s">
        <v>4</v>
      </c>
      <c r="I596" s="31" t="s">
        <v>229</v>
      </c>
      <c r="J596" s="31" t="s">
        <v>49</v>
      </c>
      <c r="K596" s="23"/>
    </row>
    <row r="597" spans="1:11" s="17" customFormat="1" ht="31.5" hidden="1" customHeight="1" x14ac:dyDescent="0.2">
      <c r="A597" s="105"/>
      <c r="B597" s="29" t="s">
        <v>351</v>
      </c>
      <c r="C597" s="30">
        <v>921</v>
      </c>
      <c r="D597" s="33" t="s">
        <v>2</v>
      </c>
      <c r="E597" s="33" t="s">
        <v>40</v>
      </c>
      <c r="F597" s="33" t="s">
        <v>92</v>
      </c>
      <c r="G597" s="30">
        <v>1</v>
      </c>
      <c r="H597" s="33" t="s">
        <v>5</v>
      </c>
      <c r="I597" s="33"/>
      <c r="J597" s="33"/>
      <c r="K597" s="23">
        <f>SUM(K600+K598)</f>
        <v>4084.2</v>
      </c>
    </row>
    <row r="598" spans="1:11" s="17" customFormat="1" ht="31.5" hidden="1" customHeight="1" x14ac:dyDescent="0.2">
      <c r="A598" s="105"/>
      <c r="B598" s="29" t="s">
        <v>677</v>
      </c>
      <c r="C598" s="83">
        <v>921</v>
      </c>
      <c r="D598" s="82" t="s">
        <v>2</v>
      </c>
      <c r="E598" s="82" t="s">
        <v>40</v>
      </c>
      <c r="F598" s="82" t="s">
        <v>92</v>
      </c>
      <c r="G598" s="83">
        <v>1</v>
      </c>
      <c r="H598" s="82" t="s">
        <v>5</v>
      </c>
      <c r="I598" s="82" t="s">
        <v>678</v>
      </c>
      <c r="J598" s="82"/>
      <c r="K598" s="40">
        <f>K599</f>
        <v>3574.2</v>
      </c>
    </row>
    <row r="599" spans="1:11" s="17" customFormat="1" ht="31.5" hidden="1" customHeight="1" x14ac:dyDescent="0.2">
      <c r="A599" s="105"/>
      <c r="B599" s="29" t="s">
        <v>122</v>
      </c>
      <c r="C599" s="83">
        <v>921</v>
      </c>
      <c r="D599" s="82" t="s">
        <v>2</v>
      </c>
      <c r="E599" s="82" t="s">
        <v>40</v>
      </c>
      <c r="F599" s="82" t="s">
        <v>92</v>
      </c>
      <c r="G599" s="83">
        <v>1</v>
      </c>
      <c r="H599" s="82" t="s">
        <v>5</v>
      </c>
      <c r="I599" s="82" t="s">
        <v>678</v>
      </c>
      <c r="J599" s="82" t="s">
        <v>49</v>
      </c>
      <c r="K599" s="40">
        <f>3574.2</f>
        <v>3574.2</v>
      </c>
    </row>
    <row r="600" spans="1:11" s="17" customFormat="1" ht="31.5" hidden="1" customHeight="1" x14ac:dyDescent="0.2">
      <c r="A600" s="105"/>
      <c r="B600" s="29" t="s">
        <v>166</v>
      </c>
      <c r="C600" s="30">
        <v>921</v>
      </c>
      <c r="D600" s="33" t="s">
        <v>2</v>
      </c>
      <c r="E600" s="33" t="s">
        <v>40</v>
      </c>
      <c r="F600" s="33" t="s">
        <v>92</v>
      </c>
      <c r="G600" s="30">
        <v>1</v>
      </c>
      <c r="H600" s="33" t="s">
        <v>5</v>
      </c>
      <c r="I600" s="33" t="s">
        <v>148</v>
      </c>
      <c r="J600" s="33"/>
      <c r="K600" s="23">
        <f t="shared" ref="K600" si="27">SUM(K601:K603)</f>
        <v>510</v>
      </c>
    </row>
    <row r="601" spans="1:11" s="17" customFormat="1" ht="31.5" hidden="1" customHeight="1" x14ac:dyDescent="0.2">
      <c r="A601" s="105"/>
      <c r="B601" s="29" t="s">
        <v>122</v>
      </c>
      <c r="C601" s="30">
        <v>921</v>
      </c>
      <c r="D601" s="33" t="s">
        <v>2</v>
      </c>
      <c r="E601" s="33" t="s">
        <v>40</v>
      </c>
      <c r="F601" s="33" t="s">
        <v>92</v>
      </c>
      <c r="G601" s="30">
        <v>1</v>
      </c>
      <c r="H601" s="33" t="s">
        <v>5</v>
      </c>
      <c r="I601" s="33" t="s">
        <v>148</v>
      </c>
      <c r="J601" s="33" t="s">
        <v>49</v>
      </c>
      <c r="K601" s="23">
        <v>490</v>
      </c>
    </row>
    <row r="602" spans="1:11" s="17" customFormat="1" ht="31.5" hidden="1" customHeight="1" x14ac:dyDescent="0.2">
      <c r="A602" s="105"/>
      <c r="B602" s="29" t="s">
        <v>75</v>
      </c>
      <c r="C602" s="30">
        <v>921</v>
      </c>
      <c r="D602" s="33" t="s">
        <v>2</v>
      </c>
      <c r="E602" s="33" t="s">
        <v>40</v>
      </c>
      <c r="F602" s="33" t="s">
        <v>92</v>
      </c>
      <c r="G602" s="30">
        <v>1</v>
      </c>
      <c r="H602" s="33" t="s">
        <v>5</v>
      </c>
      <c r="I602" s="33" t="s">
        <v>148</v>
      </c>
      <c r="J602" s="33" t="s">
        <v>54</v>
      </c>
      <c r="K602" s="23"/>
    </row>
    <row r="603" spans="1:11" s="17" customFormat="1" ht="18" hidden="1" customHeight="1" x14ac:dyDescent="0.2">
      <c r="A603" s="105"/>
      <c r="B603" s="29" t="s">
        <v>50</v>
      </c>
      <c r="C603" s="30">
        <v>921</v>
      </c>
      <c r="D603" s="33" t="s">
        <v>2</v>
      </c>
      <c r="E603" s="33" t="s">
        <v>40</v>
      </c>
      <c r="F603" s="33" t="s">
        <v>92</v>
      </c>
      <c r="G603" s="30">
        <v>1</v>
      </c>
      <c r="H603" s="33" t="s">
        <v>5</v>
      </c>
      <c r="I603" s="33" t="s">
        <v>148</v>
      </c>
      <c r="J603" s="33" t="s">
        <v>51</v>
      </c>
      <c r="K603" s="23">
        <v>20</v>
      </c>
    </row>
    <row r="604" spans="1:11" s="17" customFormat="1" ht="31.5" hidden="1" customHeight="1" x14ac:dyDescent="0.2">
      <c r="A604" s="105"/>
      <c r="B604" s="34" t="s">
        <v>217</v>
      </c>
      <c r="C604" s="30">
        <v>921</v>
      </c>
      <c r="D604" s="33" t="s">
        <v>2</v>
      </c>
      <c r="E604" s="33" t="s">
        <v>40</v>
      </c>
      <c r="F604" s="31" t="s">
        <v>92</v>
      </c>
      <c r="G604" s="31" t="s">
        <v>90</v>
      </c>
      <c r="H604" s="31" t="s">
        <v>6</v>
      </c>
      <c r="I604" s="31"/>
      <c r="J604" s="31"/>
      <c r="K604" s="23">
        <f>K605</f>
        <v>91.4</v>
      </c>
    </row>
    <row r="605" spans="1:11" s="17" customFormat="1" ht="46.9" hidden="1" customHeight="1" x14ac:dyDescent="0.2">
      <c r="A605" s="105"/>
      <c r="B605" s="29" t="s">
        <v>294</v>
      </c>
      <c r="C605" s="30">
        <v>921</v>
      </c>
      <c r="D605" s="33" t="s">
        <v>2</v>
      </c>
      <c r="E605" s="33" t="s">
        <v>40</v>
      </c>
      <c r="F605" s="31" t="s">
        <v>92</v>
      </c>
      <c r="G605" s="31" t="s">
        <v>90</v>
      </c>
      <c r="H605" s="31" t="s">
        <v>6</v>
      </c>
      <c r="I605" s="31" t="s">
        <v>274</v>
      </c>
      <c r="J605" s="31"/>
      <c r="K605" s="23">
        <f>K606</f>
        <v>91.4</v>
      </c>
    </row>
    <row r="606" spans="1:11" s="17" customFormat="1" ht="31.5" hidden="1" customHeight="1" x14ac:dyDescent="0.2">
      <c r="A606" s="105"/>
      <c r="B606" s="29" t="s">
        <v>122</v>
      </c>
      <c r="C606" s="30">
        <v>921</v>
      </c>
      <c r="D606" s="33" t="s">
        <v>2</v>
      </c>
      <c r="E606" s="33" t="s">
        <v>40</v>
      </c>
      <c r="F606" s="31" t="s">
        <v>92</v>
      </c>
      <c r="G606" s="31" t="s">
        <v>90</v>
      </c>
      <c r="H606" s="31" t="s">
        <v>6</v>
      </c>
      <c r="I606" s="31" t="s">
        <v>274</v>
      </c>
      <c r="J606" s="31" t="s">
        <v>49</v>
      </c>
      <c r="K606" s="23">
        <v>91.4</v>
      </c>
    </row>
    <row r="607" spans="1:11" s="17" customFormat="1" ht="18" hidden="1" customHeight="1" x14ac:dyDescent="0.2">
      <c r="A607" s="105"/>
      <c r="B607" s="29" t="s">
        <v>18</v>
      </c>
      <c r="C607" s="30">
        <v>921</v>
      </c>
      <c r="D607" s="31" t="s">
        <v>8</v>
      </c>
      <c r="E607" s="31"/>
      <c r="F607" s="31"/>
      <c r="G607" s="31"/>
      <c r="H607" s="31"/>
      <c r="I607" s="31"/>
      <c r="J607" s="31"/>
      <c r="K607" s="23">
        <f t="shared" ref="K607:K612" si="28">SUM(K608)</f>
        <v>0</v>
      </c>
    </row>
    <row r="608" spans="1:11" s="17" customFormat="1" ht="19.5" hidden="1" customHeight="1" x14ac:dyDescent="0.2">
      <c r="A608" s="105"/>
      <c r="B608" s="29" t="s">
        <v>231</v>
      </c>
      <c r="C608" s="30">
        <v>921</v>
      </c>
      <c r="D608" s="31" t="s">
        <v>8</v>
      </c>
      <c r="E608" s="31" t="s">
        <v>7</v>
      </c>
      <c r="F608" s="31"/>
      <c r="G608" s="31"/>
      <c r="H608" s="31"/>
      <c r="I608" s="31"/>
      <c r="J608" s="33"/>
      <c r="K608" s="23">
        <f t="shared" si="28"/>
        <v>0</v>
      </c>
    </row>
    <row r="609" spans="1:11" s="17" customFormat="1" ht="16.5" hidden="1" customHeight="1" x14ac:dyDescent="0.2">
      <c r="A609" s="105"/>
      <c r="B609" s="34" t="s">
        <v>165</v>
      </c>
      <c r="C609" s="30">
        <v>921</v>
      </c>
      <c r="D609" s="31" t="s">
        <v>8</v>
      </c>
      <c r="E609" s="31" t="s">
        <v>7</v>
      </c>
      <c r="F609" s="31" t="s">
        <v>92</v>
      </c>
      <c r="G609" s="31"/>
      <c r="H609" s="31"/>
      <c r="I609" s="31"/>
      <c r="J609" s="33"/>
      <c r="K609" s="23">
        <f t="shared" si="28"/>
        <v>0</v>
      </c>
    </row>
    <row r="610" spans="1:11" s="17" customFormat="1" ht="47.25" hidden="1" customHeight="1" x14ac:dyDescent="0.2">
      <c r="A610" s="105"/>
      <c r="B610" s="34" t="s">
        <v>498</v>
      </c>
      <c r="C610" s="30">
        <v>921</v>
      </c>
      <c r="D610" s="31" t="s">
        <v>8</v>
      </c>
      <c r="E610" s="31" t="s">
        <v>7</v>
      </c>
      <c r="F610" s="31" t="s">
        <v>92</v>
      </c>
      <c r="G610" s="32">
        <v>1</v>
      </c>
      <c r="H610" s="31"/>
      <c r="I610" s="31"/>
      <c r="J610" s="31"/>
      <c r="K610" s="23">
        <f t="shared" si="28"/>
        <v>0</v>
      </c>
    </row>
    <row r="611" spans="1:11" s="17" customFormat="1" ht="47.25" hidden="1" customHeight="1" x14ac:dyDescent="0.2">
      <c r="A611" s="105"/>
      <c r="B611" s="34" t="s">
        <v>358</v>
      </c>
      <c r="C611" s="30">
        <v>921</v>
      </c>
      <c r="D611" s="31" t="s">
        <v>8</v>
      </c>
      <c r="E611" s="31" t="s">
        <v>7</v>
      </c>
      <c r="F611" s="31" t="s">
        <v>92</v>
      </c>
      <c r="G611" s="32">
        <v>1</v>
      </c>
      <c r="H611" s="31" t="s">
        <v>4</v>
      </c>
      <c r="I611" s="31"/>
      <c r="J611" s="31"/>
      <c r="K611" s="23">
        <f t="shared" si="28"/>
        <v>0</v>
      </c>
    </row>
    <row r="612" spans="1:11" s="17" customFormat="1" ht="18" hidden="1" customHeight="1" x14ac:dyDescent="0.2">
      <c r="A612" s="105"/>
      <c r="B612" s="29" t="s">
        <v>233</v>
      </c>
      <c r="C612" s="30">
        <v>921</v>
      </c>
      <c r="D612" s="31" t="s">
        <v>8</v>
      </c>
      <c r="E612" s="31" t="s">
        <v>7</v>
      </c>
      <c r="F612" s="31" t="s">
        <v>92</v>
      </c>
      <c r="G612" s="31" t="s">
        <v>90</v>
      </c>
      <c r="H612" s="31" t="s">
        <v>4</v>
      </c>
      <c r="I612" s="31" t="s">
        <v>232</v>
      </c>
      <c r="J612" s="33"/>
      <c r="K612" s="23">
        <f t="shared" si="28"/>
        <v>0</v>
      </c>
    </row>
    <row r="613" spans="1:11" s="17" customFormat="1" ht="31.5" hidden="1" customHeight="1" x14ac:dyDescent="0.2">
      <c r="A613" s="105"/>
      <c r="B613" s="29" t="s">
        <v>122</v>
      </c>
      <c r="C613" s="30">
        <v>921</v>
      </c>
      <c r="D613" s="31" t="s">
        <v>8</v>
      </c>
      <c r="E613" s="31" t="s">
        <v>7</v>
      </c>
      <c r="F613" s="31" t="s">
        <v>92</v>
      </c>
      <c r="G613" s="31" t="s">
        <v>90</v>
      </c>
      <c r="H613" s="31" t="s">
        <v>4</v>
      </c>
      <c r="I613" s="31" t="s">
        <v>232</v>
      </c>
      <c r="J613" s="33" t="s">
        <v>49</v>
      </c>
      <c r="K613" s="23"/>
    </row>
    <row r="614" spans="1:11" s="17" customFormat="1" ht="18" hidden="1" customHeight="1" x14ac:dyDescent="0.2">
      <c r="A614" s="105"/>
      <c r="B614" s="29" t="s">
        <v>20</v>
      </c>
      <c r="C614" s="30">
        <v>921</v>
      </c>
      <c r="D614" s="33" t="s">
        <v>21</v>
      </c>
      <c r="E614" s="33"/>
      <c r="F614" s="33"/>
      <c r="G614" s="30"/>
      <c r="H614" s="33"/>
      <c r="I614" s="33"/>
      <c r="J614" s="33"/>
      <c r="K614" s="23">
        <f t="shared" ref="K614:K617" si="29">SUM(K615)</f>
        <v>94433.8</v>
      </c>
    </row>
    <row r="615" spans="1:11" s="17" customFormat="1" ht="18" hidden="1" customHeight="1" x14ac:dyDescent="0.2">
      <c r="A615" s="105"/>
      <c r="B615" s="29" t="s">
        <v>29</v>
      </c>
      <c r="C615" s="30">
        <v>921</v>
      </c>
      <c r="D615" s="33" t="s">
        <v>21</v>
      </c>
      <c r="E615" s="33" t="s">
        <v>6</v>
      </c>
      <c r="F615" s="31"/>
      <c r="G615" s="31"/>
      <c r="H615" s="31"/>
      <c r="I615" s="31"/>
      <c r="J615" s="31"/>
      <c r="K615" s="23">
        <f>SUM(K616)</f>
        <v>94433.8</v>
      </c>
    </row>
    <row r="616" spans="1:11" s="17" customFormat="1" ht="19.5" hidden="1" customHeight="1" x14ac:dyDescent="0.2">
      <c r="A616" s="105"/>
      <c r="B616" s="34" t="s">
        <v>165</v>
      </c>
      <c r="C616" s="30">
        <v>921</v>
      </c>
      <c r="D616" s="33" t="s">
        <v>21</v>
      </c>
      <c r="E616" s="33" t="s">
        <v>6</v>
      </c>
      <c r="F616" s="31" t="s">
        <v>92</v>
      </c>
      <c r="G616" s="31"/>
      <c r="H616" s="31"/>
      <c r="I616" s="31"/>
      <c r="J616" s="31"/>
      <c r="K616" s="23">
        <f>SUM(K617)</f>
        <v>94433.8</v>
      </c>
    </row>
    <row r="617" spans="1:11" s="17" customFormat="1" ht="47.25" hidden="1" customHeight="1" x14ac:dyDescent="0.2">
      <c r="A617" s="105"/>
      <c r="B617" s="34" t="s">
        <v>352</v>
      </c>
      <c r="C617" s="30">
        <v>921</v>
      </c>
      <c r="D617" s="33" t="s">
        <v>21</v>
      </c>
      <c r="E617" s="33" t="s">
        <v>6</v>
      </c>
      <c r="F617" s="31" t="s">
        <v>92</v>
      </c>
      <c r="G617" s="31" t="s">
        <v>90</v>
      </c>
      <c r="H617" s="31"/>
      <c r="I617" s="31"/>
      <c r="J617" s="31"/>
      <c r="K617" s="23">
        <f t="shared" si="29"/>
        <v>94433.8</v>
      </c>
    </row>
    <row r="618" spans="1:11" s="17" customFormat="1" ht="31.5" hidden="1" customHeight="1" x14ac:dyDescent="0.2">
      <c r="A618" s="105"/>
      <c r="B618" s="34" t="s">
        <v>217</v>
      </c>
      <c r="C618" s="30">
        <v>921</v>
      </c>
      <c r="D618" s="33" t="s">
        <v>21</v>
      </c>
      <c r="E618" s="33" t="s">
        <v>6</v>
      </c>
      <c r="F618" s="31" t="s">
        <v>92</v>
      </c>
      <c r="G618" s="31" t="s">
        <v>90</v>
      </c>
      <c r="H618" s="31" t="s">
        <v>6</v>
      </c>
      <c r="I618" s="31"/>
      <c r="J618" s="31"/>
      <c r="K618" s="23">
        <f>SUM(K619+K622)</f>
        <v>94433.8</v>
      </c>
    </row>
    <row r="619" spans="1:11" s="17" customFormat="1" ht="52.15" hidden="1" customHeight="1" x14ac:dyDescent="0.2">
      <c r="A619" s="105"/>
      <c r="B619" s="29" t="s">
        <v>294</v>
      </c>
      <c r="C619" s="30">
        <v>921</v>
      </c>
      <c r="D619" s="33" t="s">
        <v>21</v>
      </c>
      <c r="E619" s="33" t="s">
        <v>6</v>
      </c>
      <c r="F619" s="31" t="s">
        <v>92</v>
      </c>
      <c r="G619" s="31" t="s">
        <v>90</v>
      </c>
      <c r="H619" s="31" t="s">
        <v>6</v>
      </c>
      <c r="I619" s="31" t="s">
        <v>274</v>
      </c>
      <c r="J619" s="31"/>
      <c r="K619" s="23">
        <f>SUM(K620:K621)</f>
        <v>81842.600000000006</v>
      </c>
    </row>
    <row r="620" spans="1:11" s="17" customFormat="1" ht="31.5" hidden="1" customHeight="1" x14ac:dyDescent="0.2">
      <c r="A620" s="105"/>
      <c r="B620" s="29" t="s">
        <v>122</v>
      </c>
      <c r="C620" s="30">
        <v>921</v>
      </c>
      <c r="D620" s="33" t="s">
        <v>21</v>
      </c>
      <c r="E620" s="33" t="s">
        <v>6</v>
      </c>
      <c r="F620" s="31" t="s">
        <v>92</v>
      </c>
      <c r="G620" s="31" t="s">
        <v>90</v>
      </c>
      <c r="H620" s="31" t="s">
        <v>6</v>
      </c>
      <c r="I620" s="31" t="s">
        <v>274</v>
      </c>
      <c r="J620" s="31" t="s">
        <v>49</v>
      </c>
      <c r="K620" s="23"/>
    </row>
    <row r="621" spans="1:11" s="17" customFormat="1" ht="31.5" hidden="1" customHeight="1" x14ac:dyDescent="0.2">
      <c r="A621" s="105"/>
      <c r="B621" s="29" t="s">
        <v>75</v>
      </c>
      <c r="C621" s="30">
        <v>921</v>
      </c>
      <c r="D621" s="33" t="s">
        <v>21</v>
      </c>
      <c r="E621" s="33" t="s">
        <v>6</v>
      </c>
      <c r="F621" s="31" t="s">
        <v>92</v>
      </c>
      <c r="G621" s="31" t="s">
        <v>90</v>
      </c>
      <c r="H621" s="31" t="s">
        <v>6</v>
      </c>
      <c r="I621" s="31" t="s">
        <v>274</v>
      </c>
      <c r="J621" s="31" t="s">
        <v>54</v>
      </c>
      <c r="K621" s="23">
        <v>81842.600000000006</v>
      </c>
    </row>
    <row r="622" spans="1:11" s="17" customFormat="1" ht="53.45" hidden="1" customHeight="1" x14ac:dyDescent="0.2">
      <c r="A622" s="44"/>
      <c r="B622" s="29" t="s">
        <v>294</v>
      </c>
      <c r="C622" s="30">
        <v>921</v>
      </c>
      <c r="D622" s="33" t="s">
        <v>21</v>
      </c>
      <c r="E622" s="33" t="s">
        <v>6</v>
      </c>
      <c r="F622" s="31" t="s">
        <v>92</v>
      </c>
      <c r="G622" s="31" t="s">
        <v>90</v>
      </c>
      <c r="H622" s="31" t="s">
        <v>6</v>
      </c>
      <c r="I622" s="31" t="s">
        <v>404</v>
      </c>
      <c r="J622" s="31"/>
      <c r="K622" s="23">
        <f>SUM(K623)</f>
        <v>12591.2</v>
      </c>
    </row>
    <row r="623" spans="1:11" s="17" customFormat="1" ht="31.5" hidden="1" customHeight="1" x14ac:dyDescent="0.2">
      <c r="A623" s="44"/>
      <c r="B623" s="29" t="s">
        <v>75</v>
      </c>
      <c r="C623" s="30">
        <v>921</v>
      </c>
      <c r="D623" s="33" t="s">
        <v>21</v>
      </c>
      <c r="E623" s="33" t="s">
        <v>6</v>
      </c>
      <c r="F623" s="31" t="s">
        <v>92</v>
      </c>
      <c r="G623" s="31" t="s">
        <v>90</v>
      </c>
      <c r="H623" s="31" t="s">
        <v>6</v>
      </c>
      <c r="I623" s="31" t="s">
        <v>404</v>
      </c>
      <c r="J623" s="31" t="s">
        <v>54</v>
      </c>
      <c r="K623" s="23">
        <v>12591.2</v>
      </c>
    </row>
    <row r="624" spans="1:11" s="17" customFormat="1" ht="31.5" hidden="1" customHeight="1" x14ac:dyDescent="0.2">
      <c r="A624" s="104">
        <v>8</v>
      </c>
      <c r="B624" s="29" t="s">
        <v>359</v>
      </c>
      <c r="C624" s="30">
        <v>923</v>
      </c>
      <c r="D624" s="33"/>
      <c r="E624" s="33"/>
      <c r="F624" s="31"/>
      <c r="G624" s="31"/>
      <c r="H624" s="31"/>
      <c r="I624" s="31"/>
      <c r="J624" s="33"/>
      <c r="K624" s="23">
        <f>K625+K706+K713</f>
        <v>338123.1</v>
      </c>
    </row>
    <row r="625" spans="1:11" s="17" customFormat="1" ht="18" hidden="1" customHeight="1" x14ac:dyDescent="0.2">
      <c r="A625" s="105"/>
      <c r="B625" s="29" t="s">
        <v>41</v>
      </c>
      <c r="C625" s="30">
        <v>923</v>
      </c>
      <c r="D625" s="33" t="s">
        <v>7</v>
      </c>
      <c r="E625" s="33"/>
      <c r="F625" s="31"/>
      <c r="G625" s="31"/>
      <c r="H625" s="31"/>
      <c r="I625" s="31"/>
      <c r="J625" s="33"/>
      <c r="K625" s="23">
        <f>K626+K661+K636</f>
        <v>337997.1</v>
      </c>
    </row>
    <row r="626" spans="1:11" s="17" customFormat="1" ht="18" hidden="1" customHeight="1" x14ac:dyDescent="0.2">
      <c r="A626" s="105"/>
      <c r="B626" s="29" t="s">
        <v>257</v>
      </c>
      <c r="C626" s="30">
        <v>923</v>
      </c>
      <c r="D626" s="33" t="s">
        <v>7</v>
      </c>
      <c r="E626" s="33" t="s">
        <v>4</v>
      </c>
      <c r="F626" s="31"/>
      <c r="G626" s="31"/>
      <c r="H626" s="31"/>
      <c r="I626" s="31"/>
      <c r="J626" s="33"/>
      <c r="K626" s="23">
        <f>K627</f>
        <v>0</v>
      </c>
    </row>
    <row r="627" spans="1:11" s="17" customFormat="1" ht="18" hidden="1" customHeight="1" x14ac:dyDescent="0.2">
      <c r="A627" s="105"/>
      <c r="B627" s="29" t="s">
        <v>515</v>
      </c>
      <c r="C627" s="30">
        <v>923</v>
      </c>
      <c r="D627" s="33" t="s">
        <v>7</v>
      </c>
      <c r="E627" s="33" t="s">
        <v>4</v>
      </c>
      <c r="F627" s="31" t="s">
        <v>30</v>
      </c>
      <c r="G627" s="31"/>
      <c r="H627" s="31"/>
      <c r="I627" s="31"/>
      <c r="J627" s="33"/>
      <c r="K627" s="23">
        <f>K628+K632</f>
        <v>0</v>
      </c>
    </row>
    <row r="628" spans="1:11" s="17" customFormat="1" ht="31.5" hidden="1" customHeight="1" x14ac:dyDescent="0.2">
      <c r="A628" s="105"/>
      <c r="B628" s="29" t="s">
        <v>568</v>
      </c>
      <c r="C628" s="30">
        <v>923</v>
      </c>
      <c r="D628" s="33" t="s">
        <v>7</v>
      </c>
      <c r="E628" s="33" t="s">
        <v>4</v>
      </c>
      <c r="F628" s="31" t="s">
        <v>30</v>
      </c>
      <c r="G628" s="31" t="s">
        <v>90</v>
      </c>
      <c r="H628" s="31"/>
      <c r="I628" s="31"/>
      <c r="J628" s="33"/>
      <c r="K628" s="23">
        <f>K629</f>
        <v>0</v>
      </c>
    </row>
    <row r="629" spans="1:11" s="17" customFormat="1" ht="47.25" hidden="1" customHeight="1" x14ac:dyDescent="0.2">
      <c r="A629" s="105"/>
      <c r="B629" s="29" t="s">
        <v>367</v>
      </c>
      <c r="C629" s="30">
        <v>923</v>
      </c>
      <c r="D629" s="33" t="s">
        <v>7</v>
      </c>
      <c r="E629" s="33" t="s">
        <v>4</v>
      </c>
      <c r="F629" s="31" t="s">
        <v>30</v>
      </c>
      <c r="G629" s="31" t="s">
        <v>90</v>
      </c>
      <c r="H629" s="31" t="s">
        <v>2</v>
      </c>
      <c r="I629" s="31"/>
      <c r="J629" s="33"/>
      <c r="K629" s="23">
        <f>K630</f>
        <v>0</v>
      </c>
    </row>
    <row r="630" spans="1:11" s="17" customFormat="1" ht="31.5" hidden="1" customHeight="1" x14ac:dyDescent="0.2">
      <c r="A630" s="105"/>
      <c r="B630" s="29" t="s">
        <v>531</v>
      </c>
      <c r="C630" s="30">
        <v>923</v>
      </c>
      <c r="D630" s="33" t="s">
        <v>7</v>
      </c>
      <c r="E630" s="33" t="s">
        <v>4</v>
      </c>
      <c r="F630" s="31" t="s">
        <v>30</v>
      </c>
      <c r="G630" s="31" t="s">
        <v>90</v>
      </c>
      <c r="H630" s="31" t="s">
        <v>2</v>
      </c>
      <c r="I630" s="31" t="s">
        <v>530</v>
      </c>
      <c r="J630" s="33"/>
      <c r="K630" s="23">
        <f>K631</f>
        <v>0</v>
      </c>
    </row>
    <row r="631" spans="1:11" s="17" customFormat="1" ht="18" hidden="1" customHeight="1" x14ac:dyDescent="0.2">
      <c r="A631" s="105"/>
      <c r="B631" s="29" t="s">
        <v>50</v>
      </c>
      <c r="C631" s="30">
        <v>923</v>
      </c>
      <c r="D631" s="33" t="s">
        <v>7</v>
      </c>
      <c r="E631" s="33" t="s">
        <v>4</v>
      </c>
      <c r="F631" s="31" t="s">
        <v>30</v>
      </c>
      <c r="G631" s="31" t="s">
        <v>90</v>
      </c>
      <c r="H631" s="31" t="s">
        <v>2</v>
      </c>
      <c r="I631" s="31" t="s">
        <v>530</v>
      </c>
      <c r="J631" s="33" t="s">
        <v>51</v>
      </c>
      <c r="K631" s="23"/>
    </row>
    <row r="632" spans="1:11" s="17" customFormat="1" ht="18" hidden="1" customHeight="1" x14ac:dyDescent="0.2">
      <c r="A632" s="105"/>
      <c r="B632" s="29" t="s">
        <v>480</v>
      </c>
      <c r="C632" s="30">
        <v>923</v>
      </c>
      <c r="D632" s="33" t="s">
        <v>7</v>
      </c>
      <c r="E632" s="33" t="s">
        <v>4</v>
      </c>
      <c r="F632" s="31" t="s">
        <v>30</v>
      </c>
      <c r="G632" s="31" t="s">
        <v>128</v>
      </c>
      <c r="H632" s="31"/>
      <c r="I632" s="31"/>
      <c r="J632" s="33"/>
      <c r="K632" s="23">
        <f>K633</f>
        <v>0</v>
      </c>
    </row>
    <row r="633" spans="1:11" s="17" customFormat="1" ht="18" hidden="1" customHeight="1" x14ac:dyDescent="0.2">
      <c r="A633" s="105"/>
      <c r="B633" s="29" t="s">
        <v>437</v>
      </c>
      <c r="C633" s="30">
        <v>923</v>
      </c>
      <c r="D633" s="33" t="s">
        <v>7</v>
      </c>
      <c r="E633" s="33" t="s">
        <v>4</v>
      </c>
      <c r="F633" s="31" t="s">
        <v>30</v>
      </c>
      <c r="G633" s="31" t="s">
        <v>128</v>
      </c>
      <c r="H633" s="31" t="s">
        <v>2</v>
      </c>
      <c r="I633" s="31"/>
      <c r="J633" s="33"/>
      <c r="K633" s="23">
        <f>K634</f>
        <v>0</v>
      </c>
    </row>
    <row r="634" spans="1:11" s="17" customFormat="1" ht="18" hidden="1" customHeight="1" x14ac:dyDescent="0.2">
      <c r="A634" s="105"/>
      <c r="B634" s="29" t="s">
        <v>628</v>
      </c>
      <c r="C634" s="30">
        <v>923</v>
      </c>
      <c r="D634" s="33" t="s">
        <v>7</v>
      </c>
      <c r="E634" s="33" t="s">
        <v>4</v>
      </c>
      <c r="F634" s="31" t="s">
        <v>30</v>
      </c>
      <c r="G634" s="31" t="s">
        <v>128</v>
      </c>
      <c r="H634" s="31" t="s">
        <v>2</v>
      </c>
      <c r="I634" s="31" t="s">
        <v>629</v>
      </c>
      <c r="J634" s="33"/>
      <c r="K634" s="23">
        <f>K635</f>
        <v>0</v>
      </c>
    </row>
    <row r="635" spans="1:11" s="17" customFormat="1" ht="18" hidden="1" customHeight="1" x14ac:dyDescent="0.2">
      <c r="A635" s="105"/>
      <c r="B635" s="29" t="s">
        <v>50</v>
      </c>
      <c r="C635" s="30">
        <v>923</v>
      </c>
      <c r="D635" s="33" t="s">
        <v>7</v>
      </c>
      <c r="E635" s="33" t="s">
        <v>4</v>
      </c>
      <c r="F635" s="31" t="s">
        <v>30</v>
      </c>
      <c r="G635" s="31" t="s">
        <v>128</v>
      </c>
      <c r="H635" s="31" t="s">
        <v>2</v>
      </c>
      <c r="I635" s="31" t="s">
        <v>629</v>
      </c>
      <c r="J635" s="33" t="s">
        <v>51</v>
      </c>
      <c r="K635" s="23"/>
    </row>
    <row r="636" spans="1:11" s="17" customFormat="1" ht="18" hidden="1" customHeight="1" x14ac:dyDescent="0.2">
      <c r="A636" s="105"/>
      <c r="B636" s="53" t="s">
        <v>447</v>
      </c>
      <c r="C636" s="30">
        <v>923</v>
      </c>
      <c r="D636" s="33" t="s">
        <v>7</v>
      </c>
      <c r="E636" s="33" t="s">
        <v>5</v>
      </c>
      <c r="F636" s="31"/>
      <c r="G636" s="32"/>
      <c r="H636" s="31"/>
      <c r="I636" s="31"/>
      <c r="J636" s="33"/>
      <c r="K636" s="23">
        <f>SUM(K637)</f>
        <v>158041.4</v>
      </c>
    </row>
    <row r="637" spans="1:11" s="17" customFormat="1" ht="18" hidden="1" customHeight="1" x14ac:dyDescent="0.2">
      <c r="A637" s="105"/>
      <c r="B637" s="29" t="s">
        <v>515</v>
      </c>
      <c r="C637" s="30">
        <v>923</v>
      </c>
      <c r="D637" s="33" t="s">
        <v>7</v>
      </c>
      <c r="E637" s="33" t="s">
        <v>5</v>
      </c>
      <c r="F637" s="31" t="s">
        <v>30</v>
      </c>
      <c r="G637" s="32"/>
      <c r="H637" s="31"/>
      <c r="I637" s="31"/>
      <c r="J637" s="33"/>
      <c r="K637" s="23">
        <f>K638</f>
        <v>158041.4</v>
      </c>
    </row>
    <row r="638" spans="1:11" s="17" customFormat="1" ht="18" hidden="1" customHeight="1" x14ac:dyDescent="0.2">
      <c r="A638" s="105"/>
      <c r="B638" s="38" t="s">
        <v>479</v>
      </c>
      <c r="C638" s="30">
        <v>923</v>
      </c>
      <c r="D638" s="33" t="s">
        <v>7</v>
      </c>
      <c r="E638" s="33" t="s">
        <v>5</v>
      </c>
      <c r="F638" s="31" t="s">
        <v>30</v>
      </c>
      <c r="G638" s="31" t="s">
        <v>116</v>
      </c>
      <c r="H638" s="31"/>
      <c r="I638" s="31"/>
      <c r="J638" s="33"/>
      <c r="K638" s="23">
        <f>SUM(K639+K658)</f>
        <v>158041.4</v>
      </c>
    </row>
    <row r="639" spans="1:11" s="17" customFormat="1" ht="31.5" hidden="1" customHeight="1" x14ac:dyDescent="0.2">
      <c r="A639" s="105"/>
      <c r="B639" s="38" t="s">
        <v>434</v>
      </c>
      <c r="C639" s="30">
        <v>923</v>
      </c>
      <c r="D639" s="33" t="s">
        <v>7</v>
      </c>
      <c r="E639" s="33" t="s">
        <v>5</v>
      </c>
      <c r="F639" s="31" t="s">
        <v>30</v>
      </c>
      <c r="G639" s="31" t="s">
        <v>116</v>
      </c>
      <c r="H639" s="31" t="s">
        <v>2</v>
      </c>
      <c r="I639" s="31"/>
      <c r="J639" s="33"/>
      <c r="K639" s="23">
        <f>SUM(K649+K640+K642+K644+K646+K652+K654+K656)</f>
        <v>45738.9</v>
      </c>
    </row>
    <row r="640" spans="1:11" s="17" customFormat="1" ht="18" hidden="1" customHeight="1" x14ac:dyDescent="0.2">
      <c r="A640" s="105"/>
      <c r="B640" s="38" t="s">
        <v>521</v>
      </c>
      <c r="C640" s="30">
        <v>923</v>
      </c>
      <c r="D640" s="33" t="s">
        <v>7</v>
      </c>
      <c r="E640" s="33" t="s">
        <v>5</v>
      </c>
      <c r="F640" s="31" t="s">
        <v>30</v>
      </c>
      <c r="G640" s="31" t="s">
        <v>116</v>
      </c>
      <c r="H640" s="31" t="s">
        <v>2</v>
      </c>
      <c r="I640" s="31" t="s">
        <v>527</v>
      </c>
      <c r="J640" s="33"/>
      <c r="K640" s="23">
        <f>K641</f>
        <v>7000</v>
      </c>
    </row>
    <row r="641" spans="1:11" s="17" customFormat="1" ht="31.5" hidden="1" customHeight="1" x14ac:dyDescent="0.2">
      <c r="A641" s="105"/>
      <c r="B641" s="42" t="s">
        <v>122</v>
      </c>
      <c r="C641" s="30">
        <v>923</v>
      </c>
      <c r="D641" s="33" t="s">
        <v>7</v>
      </c>
      <c r="E641" s="33" t="s">
        <v>5</v>
      </c>
      <c r="F641" s="31" t="s">
        <v>30</v>
      </c>
      <c r="G641" s="31" t="s">
        <v>116</v>
      </c>
      <c r="H641" s="31" t="s">
        <v>2</v>
      </c>
      <c r="I641" s="31" t="s">
        <v>527</v>
      </c>
      <c r="J641" s="33" t="s">
        <v>49</v>
      </c>
      <c r="K641" s="23">
        <f>5000+2000</f>
        <v>7000</v>
      </c>
    </row>
    <row r="642" spans="1:11" s="17" customFormat="1" ht="31.5" hidden="1" customHeight="1" x14ac:dyDescent="0.2">
      <c r="A642" s="105"/>
      <c r="B642" s="38" t="s">
        <v>529</v>
      </c>
      <c r="C642" s="30">
        <v>923</v>
      </c>
      <c r="D642" s="33" t="s">
        <v>7</v>
      </c>
      <c r="E642" s="33" t="s">
        <v>5</v>
      </c>
      <c r="F642" s="31" t="s">
        <v>30</v>
      </c>
      <c r="G642" s="31" t="s">
        <v>116</v>
      </c>
      <c r="H642" s="31" t="s">
        <v>2</v>
      </c>
      <c r="I642" s="31" t="s">
        <v>528</v>
      </c>
      <c r="J642" s="33"/>
      <c r="K642" s="23">
        <f>K643</f>
        <v>2000</v>
      </c>
    </row>
    <row r="643" spans="1:11" s="17" customFormat="1" ht="31.5" hidden="1" customHeight="1" x14ac:dyDescent="0.2">
      <c r="A643" s="105"/>
      <c r="B643" s="42" t="s">
        <v>122</v>
      </c>
      <c r="C643" s="30">
        <v>923</v>
      </c>
      <c r="D643" s="33" t="s">
        <v>7</v>
      </c>
      <c r="E643" s="33" t="s">
        <v>5</v>
      </c>
      <c r="F643" s="31" t="s">
        <v>30</v>
      </c>
      <c r="G643" s="31" t="s">
        <v>116</v>
      </c>
      <c r="H643" s="31" t="s">
        <v>2</v>
      </c>
      <c r="I643" s="31" t="s">
        <v>528</v>
      </c>
      <c r="J643" s="33" t="s">
        <v>49</v>
      </c>
      <c r="K643" s="23">
        <f>2000</f>
        <v>2000</v>
      </c>
    </row>
    <row r="644" spans="1:11" s="17" customFormat="1" ht="18" hidden="1" customHeight="1" x14ac:dyDescent="0.2">
      <c r="A644" s="105"/>
      <c r="B644" s="42" t="s">
        <v>538</v>
      </c>
      <c r="C644" s="30">
        <v>923</v>
      </c>
      <c r="D644" s="33" t="s">
        <v>7</v>
      </c>
      <c r="E644" s="33" t="s">
        <v>5</v>
      </c>
      <c r="F644" s="31" t="s">
        <v>30</v>
      </c>
      <c r="G644" s="31" t="s">
        <v>116</v>
      </c>
      <c r="H644" s="31" t="s">
        <v>2</v>
      </c>
      <c r="I644" s="31" t="s">
        <v>537</v>
      </c>
      <c r="J644" s="33"/>
      <c r="K644" s="23">
        <f>K645</f>
        <v>3000</v>
      </c>
    </row>
    <row r="645" spans="1:11" s="17" customFormat="1" ht="31.5" hidden="1" customHeight="1" x14ac:dyDescent="0.2">
      <c r="A645" s="105"/>
      <c r="B645" s="42" t="s">
        <v>122</v>
      </c>
      <c r="C645" s="30">
        <v>923</v>
      </c>
      <c r="D645" s="33" t="s">
        <v>7</v>
      </c>
      <c r="E645" s="33" t="s">
        <v>5</v>
      </c>
      <c r="F645" s="31" t="s">
        <v>30</v>
      </c>
      <c r="G645" s="31" t="s">
        <v>116</v>
      </c>
      <c r="H645" s="31" t="s">
        <v>2</v>
      </c>
      <c r="I645" s="31" t="s">
        <v>537</v>
      </c>
      <c r="J645" s="33" t="s">
        <v>49</v>
      </c>
      <c r="K645" s="23">
        <v>3000</v>
      </c>
    </row>
    <row r="646" spans="1:11" s="17" customFormat="1" ht="18" hidden="1" customHeight="1" x14ac:dyDescent="0.2">
      <c r="A646" s="105"/>
      <c r="B646" s="38" t="s">
        <v>517</v>
      </c>
      <c r="C646" s="30">
        <v>923</v>
      </c>
      <c r="D646" s="33" t="s">
        <v>7</v>
      </c>
      <c r="E646" s="33" t="s">
        <v>5</v>
      </c>
      <c r="F646" s="31" t="s">
        <v>30</v>
      </c>
      <c r="G646" s="31" t="s">
        <v>116</v>
      </c>
      <c r="H646" s="31" t="s">
        <v>2</v>
      </c>
      <c r="I646" s="31" t="s">
        <v>514</v>
      </c>
      <c r="J646" s="33"/>
      <c r="K646" s="23">
        <f>K647+K648</f>
        <v>28138.9</v>
      </c>
    </row>
    <row r="647" spans="1:11" s="17" customFormat="1" ht="31.5" hidden="1" customHeight="1" x14ac:dyDescent="0.2">
      <c r="A647" s="105"/>
      <c r="B647" s="42" t="s">
        <v>122</v>
      </c>
      <c r="C647" s="30">
        <v>923</v>
      </c>
      <c r="D647" s="33" t="s">
        <v>7</v>
      </c>
      <c r="E647" s="33" t="s">
        <v>5</v>
      </c>
      <c r="F647" s="31" t="s">
        <v>30</v>
      </c>
      <c r="G647" s="31" t="s">
        <v>116</v>
      </c>
      <c r="H647" s="31" t="s">
        <v>2</v>
      </c>
      <c r="I647" s="31" t="s">
        <v>514</v>
      </c>
      <c r="J647" s="33" t="s">
        <v>49</v>
      </c>
      <c r="K647" s="23">
        <f>350+3000+34116.9-9328</f>
        <v>28138.9</v>
      </c>
    </row>
    <row r="648" spans="1:11" s="17" customFormat="1" ht="31.5" hidden="1" customHeight="1" x14ac:dyDescent="0.2">
      <c r="A648" s="105"/>
      <c r="B648" s="42" t="s">
        <v>75</v>
      </c>
      <c r="C648" s="30">
        <v>923</v>
      </c>
      <c r="D648" s="33" t="s">
        <v>7</v>
      </c>
      <c r="E648" s="33" t="s">
        <v>5</v>
      </c>
      <c r="F648" s="31" t="s">
        <v>30</v>
      </c>
      <c r="G648" s="31" t="s">
        <v>116</v>
      </c>
      <c r="H648" s="31" t="s">
        <v>2</v>
      </c>
      <c r="I648" s="31" t="s">
        <v>514</v>
      </c>
      <c r="J648" s="33" t="s">
        <v>54</v>
      </c>
      <c r="K648" s="23"/>
    </row>
    <row r="649" spans="1:11" s="17" customFormat="1" ht="18" hidden="1" customHeight="1" x14ac:dyDescent="0.2">
      <c r="A649" s="105"/>
      <c r="B649" s="38" t="s">
        <v>666</v>
      </c>
      <c r="C649" s="30">
        <v>923</v>
      </c>
      <c r="D649" s="33" t="s">
        <v>7</v>
      </c>
      <c r="E649" s="33" t="s">
        <v>5</v>
      </c>
      <c r="F649" s="31" t="s">
        <v>30</v>
      </c>
      <c r="G649" s="31" t="s">
        <v>116</v>
      </c>
      <c r="H649" s="31" t="s">
        <v>2</v>
      </c>
      <c r="I649" s="31" t="s">
        <v>662</v>
      </c>
      <c r="J649" s="33"/>
      <c r="K649" s="23">
        <f>SUM(K650:K651)</f>
        <v>5600</v>
      </c>
    </row>
    <row r="650" spans="1:11" s="17" customFormat="1" ht="31.5" hidden="1" customHeight="1" x14ac:dyDescent="0.2">
      <c r="A650" s="105"/>
      <c r="B650" s="42" t="s">
        <v>122</v>
      </c>
      <c r="C650" s="30">
        <v>923</v>
      </c>
      <c r="D650" s="33" t="s">
        <v>7</v>
      </c>
      <c r="E650" s="33" t="s">
        <v>5</v>
      </c>
      <c r="F650" s="31" t="s">
        <v>30</v>
      </c>
      <c r="G650" s="31" t="s">
        <v>116</v>
      </c>
      <c r="H650" s="31" t="s">
        <v>2</v>
      </c>
      <c r="I650" s="31" t="s">
        <v>662</v>
      </c>
      <c r="J650" s="33" t="s">
        <v>49</v>
      </c>
      <c r="K650" s="23">
        <f>5000+300+300</f>
        <v>5600</v>
      </c>
    </row>
    <row r="651" spans="1:11" s="17" customFormat="1" ht="18" hidden="1" customHeight="1" x14ac:dyDescent="0.2">
      <c r="A651" s="105"/>
      <c r="B651" s="42" t="s">
        <v>50</v>
      </c>
      <c r="C651" s="30">
        <v>923</v>
      </c>
      <c r="D651" s="33" t="s">
        <v>7</v>
      </c>
      <c r="E651" s="33" t="s">
        <v>5</v>
      </c>
      <c r="F651" s="31" t="s">
        <v>30</v>
      </c>
      <c r="G651" s="31" t="s">
        <v>116</v>
      </c>
      <c r="H651" s="31" t="s">
        <v>2</v>
      </c>
      <c r="I651" s="31" t="s">
        <v>662</v>
      </c>
      <c r="J651" s="33" t="s">
        <v>51</v>
      </c>
      <c r="K651" s="23"/>
    </row>
    <row r="652" spans="1:11" s="17" customFormat="1" ht="31.5" hidden="1" customHeight="1" x14ac:dyDescent="0.2">
      <c r="A652" s="105"/>
      <c r="B652" s="29" t="s">
        <v>587</v>
      </c>
      <c r="C652" s="30">
        <v>923</v>
      </c>
      <c r="D652" s="33" t="s">
        <v>7</v>
      </c>
      <c r="E652" s="33" t="s">
        <v>5</v>
      </c>
      <c r="F652" s="31" t="s">
        <v>30</v>
      </c>
      <c r="G652" s="31" t="s">
        <v>116</v>
      </c>
      <c r="H652" s="31" t="s">
        <v>2</v>
      </c>
      <c r="I652" s="31" t="s">
        <v>661</v>
      </c>
      <c r="J652" s="33"/>
      <c r="K652" s="23">
        <f>K653</f>
        <v>0</v>
      </c>
    </row>
    <row r="653" spans="1:11" s="17" customFormat="1" ht="31.5" hidden="1" customHeight="1" x14ac:dyDescent="0.2">
      <c r="A653" s="105"/>
      <c r="B653" s="29" t="s">
        <v>122</v>
      </c>
      <c r="C653" s="30">
        <v>923</v>
      </c>
      <c r="D653" s="33" t="s">
        <v>7</v>
      </c>
      <c r="E653" s="33" t="s">
        <v>5</v>
      </c>
      <c r="F653" s="31" t="s">
        <v>30</v>
      </c>
      <c r="G653" s="31" t="s">
        <v>116</v>
      </c>
      <c r="H653" s="31" t="s">
        <v>2</v>
      </c>
      <c r="I653" s="31" t="s">
        <v>661</v>
      </c>
      <c r="J653" s="33" t="s">
        <v>49</v>
      </c>
      <c r="K653" s="23"/>
    </row>
    <row r="654" spans="1:11" s="17" customFormat="1" ht="18" hidden="1" customHeight="1" x14ac:dyDescent="0.2">
      <c r="A654" s="105"/>
      <c r="B654" s="29" t="s">
        <v>588</v>
      </c>
      <c r="C654" s="30">
        <v>923</v>
      </c>
      <c r="D654" s="33" t="s">
        <v>7</v>
      </c>
      <c r="E654" s="33" t="s">
        <v>5</v>
      </c>
      <c r="F654" s="31" t="s">
        <v>30</v>
      </c>
      <c r="G654" s="31" t="s">
        <v>116</v>
      </c>
      <c r="H654" s="31" t="s">
        <v>2</v>
      </c>
      <c r="I654" s="31" t="s">
        <v>586</v>
      </c>
      <c r="J654" s="33"/>
      <c r="K654" s="23">
        <f>K655</f>
        <v>0</v>
      </c>
    </row>
    <row r="655" spans="1:11" s="17" customFormat="1" ht="31.5" hidden="1" customHeight="1" x14ac:dyDescent="0.2">
      <c r="A655" s="105"/>
      <c r="B655" s="29" t="s">
        <v>122</v>
      </c>
      <c r="C655" s="30">
        <v>923</v>
      </c>
      <c r="D655" s="33" t="s">
        <v>7</v>
      </c>
      <c r="E655" s="33" t="s">
        <v>5</v>
      </c>
      <c r="F655" s="31" t="s">
        <v>30</v>
      </c>
      <c r="G655" s="31" t="s">
        <v>116</v>
      </c>
      <c r="H655" s="31" t="s">
        <v>2</v>
      </c>
      <c r="I655" s="31" t="s">
        <v>586</v>
      </c>
      <c r="J655" s="33" t="s">
        <v>49</v>
      </c>
      <c r="K655" s="23"/>
    </row>
    <row r="656" spans="1:11" s="17" customFormat="1" ht="42" hidden="1" customHeight="1" x14ac:dyDescent="0.2">
      <c r="A656" s="105"/>
      <c r="B656" s="42" t="s">
        <v>621</v>
      </c>
      <c r="C656" s="30">
        <v>923</v>
      </c>
      <c r="D656" s="33" t="s">
        <v>7</v>
      </c>
      <c r="E656" s="33" t="s">
        <v>5</v>
      </c>
      <c r="F656" s="31" t="s">
        <v>30</v>
      </c>
      <c r="G656" s="31" t="s">
        <v>116</v>
      </c>
      <c r="H656" s="31" t="s">
        <v>2</v>
      </c>
      <c r="I656" s="31" t="s">
        <v>616</v>
      </c>
      <c r="J656" s="33"/>
      <c r="K656" s="23">
        <f>K657</f>
        <v>0</v>
      </c>
    </row>
    <row r="657" spans="1:11" s="17" customFormat="1" ht="31.5" hidden="1" customHeight="1" x14ac:dyDescent="0.2">
      <c r="A657" s="105"/>
      <c r="B657" s="29" t="s">
        <v>122</v>
      </c>
      <c r="C657" s="30">
        <v>923</v>
      </c>
      <c r="D657" s="33" t="s">
        <v>7</v>
      </c>
      <c r="E657" s="33" t="s">
        <v>5</v>
      </c>
      <c r="F657" s="31" t="s">
        <v>30</v>
      </c>
      <c r="G657" s="31" t="s">
        <v>116</v>
      </c>
      <c r="H657" s="31" t="s">
        <v>2</v>
      </c>
      <c r="I657" s="31" t="s">
        <v>616</v>
      </c>
      <c r="J657" s="33" t="s">
        <v>49</v>
      </c>
      <c r="K657" s="23"/>
    </row>
    <row r="658" spans="1:11" s="17" customFormat="1" ht="16.5" hidden="1" customHeight="1" x14ac:dyDescent="0.2">
      <c r="A658" s="105"/>
      <c r="B658" s="42" t="s">
        <v>149</v>
      </c>
      <c r="C658" s="30">
        <v>923</v>
      </c>
      <c r="D658" s="33" t="s">
        <v>7</v>
      </c>
      <c r="E658" s="33" t="s">
        <v>5</v>
      </c>
      <c r="F658" s="31" t="s">
        <v>30</v>
      </c>
      <c r="G658" s="31" t="s">
        <v>116</v>
      </c>
      <c r="H658" s="31" t="s">
        <v>4</v>
      </c>
      <c r="I658" s="31"/>
      <c r="J658" s="33"/>
      <c r="K658" s="23">
        <f>SUM(K660)</f>
        <v>112302.5</v>
      </c>
    </row>
    <row r="659" spans="1:11" s="17" customFormat="1" ht="46.15" hidden="1" customHeight="1" x14ac:dyDescent="0.2">
      <c r="A659" s="105"/>
      <c r="B659" s="51" t="s">
        <v>66</v>
      </c>
      <c r="C659" s="30">
        <v>923</v>
      </c>
      <c r="D659" s="33" t="s">
        <v>7</v>
      </c>
      <c r="E659" s="33" t="s">
        <v>5</v>
      </c>
      <c r="F659" s="31" t="s">
        <v>30</v>
      </c>
      <c r="G659" s="31" t="s">
        <v>116</v>
      </c>
      <c r="H659" s="31" t="s">
        <v>4</v>
      </c>
      <c r="I659" s="31" t="s">
        <v>85</v>
      </c>
      <c r="J659" s="33"/>
      <c r="K659" s="23">
        <f>SUM(K660)</f>
        <v>112302.5</v>
      </c>
    </row>
    <row r="660" spans="1:11" s="17" customFormat="1" ht="31.5" hidden="1" customHeight="1" x14ac:dyDescent="0.2">
      <c r="A660" s="105"/>
      <c r="B660" s="38" t="s">
        <v>120</v>
      </c>
      <c r="C660" s="30">
        <v>923</v>
      </c>
      <c r="D660" s="33" t="s">
        <v>7</v>
      </c>
      <c r="E660" s="33" t="s">
        <v>5</v>
      </c>
      <c r="F660" s="31" t="s">
        <v>30</v>
      </c>
      <c r="G660" s="31" t="s">
        <v>116</v>
      </c>
      <c r="H660" s="31" t="s">
        <v>4</v>
      </c>
      <c r="I660" s="31" t="s">
        <v>85</v>
      </c>
      <c r="J660" s="33" t="s">
        <v>59</v>
      </c>
      <c r="K660" s="23">
        <v>112302.5</v>
      </c>
    </row>
    <row r="661" spans="1:11" s="17" customFormat="1" ht="18" hidden="1" customHeight="1" x14ac:dyDescent="0.2">
      <c r="A661" s="105"/>
      <c r="B661" s="29" t="s">
        <v>146</v>
      </c>
      <c r="C661" s="30">
        <v>923</v>
      </c>
      <c r="D661" s="33" t="s">
        <v>7</v>
      </c>
      <c r="E661" s="33" t="s">
        <v>7</v>
      </c>
      <c r="F661" s="31"/>
      <c r="G661" s="31"/>
      <c r="H661" s="31"/>
      <c r="I661" s="31"/>
      <c r="J661" s="33"/>
      <c r="K661" s="23">
        <f>K662</f>
        <v>179955.7</v>
      </c>
    </row>
    <row r="662" spans="1:11" s="17" customFormat="1" ht="16.5" hidden="1" customHeight="1" x14ac:dyDescent="0.2">
      <c r="A662" s="105"/>
      <c r="B662" s="34" t="s">
        <v>360</v>
      </c>
      <c r="C662" s="30">
        <v>923</v>
      </c>
      <c r="D662" s="33" t="s">
        <v>7</v>
      </c>
      <c r="E662" s="33" t="s">
        <v>7</v>
      </c>
      <c r="F662" s="31" t="s">
        <v>30</v>
      </c>
      <c r="G662" s="31"/>
      <c r="H662" s="31"/>
      <c r="I662" s="31"/>
      <c r="J662" s="33"/>
      <c r="K662" s="23">
        <f>K663+K695+K701</f>
        <v>179955.7</v>
      </c>
    </row>
    <row r="663" spans="1:11" s="17" customFormat="1" ht="31.5" hidden="1" customHeight="1" x14ac:dyDescent="0.2">
      <c r="A663" s="105"/>
      <c r="B663" s="29" t="s">
        <v>361</v>
      </c>
      <c r="C663" s="30">
        <v>923</v>
      </c>
      <c r="D663" s="33" t="s">
        <v>7</v>
      </c>
      <c r="E663" s="33" t="s">
        <v>7</v>
      </c>
      <c r="F663" s="31" t="s">
        <v>30</v>
      </c>
      <c r="G663" s="31" t="s">
        <v>90</v>
      </c>
      <c r="H663" s="31"/>
      <c r="I663" s="31"/>
      <c r="J663" s="33"/>
      <c r="K663" s="23">
        <f>K680+K664+K689</f>
        <v>142029.29999999999</v>
      </c>
    </row>
    <row r="664" spans="1:11" s="17" customFormat="1" ht="47.25" hidden="1" customHeight="1" x14ac:dyDescent="0.2">
      <c r="A664" s="105"/>
      <c r="B664" s="34" t="s">
        <v>367</v>
      </c>
      <c r="C664" s="30">
        <v>923</v>
      </c>
      <c r="D664" s="33" t="s">
        <v>7</v>
      </c>
      <c r="E664" s="33" t="s">
        <v>7</v>
      </c>
      <c r="F664" s="31" t="s">
        <v>30</v>
      </c>
      <c r="G664" s="32">
        <v>1</v>
      </c>
      <c r="H664" s="31" t="s">
        <v>2</v>
      </c>
      <c r="I664" s="31"/>
      <c r="J664" s="31"/>
      <c r="K664" s="23">
        <f>SUM(K669+K667+K672+K675+K665+K677)</f>
        <v>4313.8</v>
      </c>
    </row>
    <row r="665" spans="1:11" s="17" customFormat="1" ht="30" hidden="1" customHeight="1" x14ac:dyDescent="0.2">
      <c r="A665" s="105"/>
      <c r="B665" s="34" t="s">
        <v>531</v>
      </c>
      <c r="C665" s="30">
        <v>923</v>
      </c>
      <c r="D665" s="33" t="s">
        <v>7</v>
      </c>
      <c r="E665" s="33" t="s">
        <v>7</v>
      </c>
      <c r="F665" s="31" t="s">
        <v>30</v>
      </c>
      <c r="G665" s="31" t="s">
        <v>90</v>
      </c>
      <c r="H665" s="31" t="s">
        <v>2</v>
      </c>
      <c r="I665" s="31" t="s">
        <v>530</v>
      </c>
      <c r="J665" s="33"/>
      <c r="K665" s="23">
        <f>K666</f>
        <v>0</v>
      </c>
    </row>
    <row r="666" spans="1:11" s="17" customFormat="1" ht="29.45" hidden="1" customHeight="1" x14ac:dyDescent="0.2">
      <c r="A666" s="105"/>
      <c r="B666" s="29" t="s">
        <v>122</v>
      </c>
      <c r="C666" s="30">
        <v>923</v>
      </c>
      <c r="D666" s="33" t="s">
        <v>7</v>
      </c>
      <c r="E666" s="33" t="s">
        <v>7</v>
      </c>
      <c r="F666" s="31" t="s">
        <v>30</v>
      </c>
      <c r="G666" s="31" t="s">
        <v>90</v>
      </c>
      <c r="H666" s="31" t="s">
        <v>2</v>
      </c>
      <c r="I666" s="31" t="s">
        <v>530</v>
      </c>
      <c r="J666" s="33" t="s">
        <v>49</v>
      </c>
      <c r="K666" s="23"/>
    </row>
    <row r="667" spans="1:11" s="17" customFormat="1" ht="106.9" hidden="1" customHeight="1" x14ac:dyDescent="0.2">
      <c r="A667" s="105"/>
      <c r="B667" s="53" t="s">
        <v>297</v>
      </c>
      <c r="C667" s="30">
        <v>923</v>
      </c>
      <c r="D667" s="33" t="s">
        <v>7</v>
      </c>
      <c r="E667" s="33" t="s">
        <v>7</v>
      </c>
      <c r="F667" s="31" t="s">
        <v>30</v>
      </c>
      <c r="G667" s="31" t="s">
        <v>90</v>
      </c>
      <c r="H667" s="31" t="s">
        <v>2</v>
      </c>
      <c r="I667" s="33" t="s">
        <v>123</v>
      </c>
      <c r="J667" s="33"/>
      <c r="K667" s="23">
        <f>SUM(K668:K668)</f>
        <v>252</v>
      </c>
    </row>
    <row r="668" spans="1:11" s="17" customFormat="1" ht="50.25" hidden="1" customHeight="1" x14ac:dyDescent="0.2">
      <c r="A668" s="105"/>
      <c r="B668" s="29" t="s">
        <v>121</v>
      </c>
      <c r="C668" s="30">
        <v>923</v>
      </c>
      <c r="D668" s="33" t="s">
        <v>7</v>
      </c>
      <c r="E668" s="33" t="s">
        <v>7</v>
      </c>
      <c r="F668" s="31" t="s">
        <v>30</v>
      </c>
      <c r="G668" s="31" t="s">
        <v>90</v>
      </c>
      <c r="H668" s="31" t="s">
        <v>2</v>
      </c>
      <c r="I668" s="33" t="s">
        <v>123</v>
      </c>
      <c r="J668" s="33" t="s">
        <v>48</v>
      </c>
      <c r="K668" s="23">
        <v>252</v>
      </c>
    </row>
    <row r="669" spans="1:11" s="17" customFormat="1" ht="47.25" hidden="1" customHeight="1" x14ac:dyDescent="0.2">
      <c r="A669" s="105"/>
      <c r="B669" s="29" t="s">
        <v>178</v>
      </c>
      <c r="C669" s="30">
        <v>923</v>
      </c>
      <c r="D669" s="33" t="s">
        <v>7</v>
      </c>
      <c r="E669" s="33" t="s">
        <v>7</v>
      </c>
      <c r="F669" s="31" t="s">
        <v>30</v>
      </c>
      <c r="G669" s="31" t="s">
        <v>90</v>
      </c>
      <c r="H669" s="31" t="s">
        <v>2</v>
      </c>
      <c r="I669" s="31" t="s">
        <v>179</v>
      </c>
      <c r="J669" s="33"/>
      <c r="K669" s="23">
        <f>SUM(K670:K671)</f>
        <v>2030.8</v>
      </c>
    </row>
    <row r="670" spans="1:11" s="17" customFormat="1" ht="51" hidden="1" customHeight="1" x14ac:dyDescent="0.2">
      <c r="A670" s="105"/>
      <c r="B670" s="29" t="s">
        <v>121</v>
      </c>
      <c r="C670" s="30">
        <v>923</v>
      </c>
      <c r="D670" s="33" t="s">
        <v>7</v>
      </c>
      <c r="E670" s="33" t="s">
        <v>7</v>
      </c>
      <c r="F670" s="31" t="s">
        <v>30</v>
      </c>
      <c r="G670" s="31" t="s">
        <v>90</v>
      </c>
      <c r="H670" s="31" t="s">
        <v>2</v>
      </c>
      <c r="I670" s="31" t="s">
        <v>179</v>
      </c>
      <c r="J670" s="33" t="s">
        <v>48</v>
      </c>
      <c r="K670" s="23">
        <v>1920.8</v>
      </c>
    </row>
    <row r="671" spans="1:11" s="17" customFormat="1" ht="31.5" hidden="1" customHeight="1" x14ac:dyDescent="0.2">
      <c r="A671" s="105"/>
      <c r="B671" s="29" t="s">
        <v>122</v>
      </c>
      <c r="C671" s="30">
        <v>923</v>
      </c>
      <c r="D671" s="33" t="s">
        <v>7</v>
      </c>
      <c r="E671" s="33" t="s">
        <v>7</v>
      </c>
      <c r="F671" s="31" t="s">
        <v>30</v>
      </c>
      <c r="G671" s="31" t="s">
        <v>90</v>
      </c>
      <c r="H671" s="31" t="s">
        <v>2</v>
      </c>
      <c r="I671" s="31" t="s">
        <v>179</v>
      </c>
      <c r="J671" s="33" t="s">
        <v>49</v>
      </c>
      <c r="K671" s="23">
        <v>110</v>
      </c>
    </row>
    <row r="672" spans="1:11" s="17" customFormat="1" ht="94.5" hidden="1" customHeight="1" x14ac:dyDescent="0.2">
      <c r="A672" s="105"/>
      <c r="B672" s="35" t="s">
        <v>191</v>
      </c>
      <c r="C672" s="30">
        <v>923</v>
      </c>
      <c r="D672" s="33" t="s">
        <v>7</v>
      </c>
      <c r="E672" s="33" t="s">
        <v>7</v>
      </c>
      <c r="F672" s="31" t="s">
        <v>30</v>
      </c>
      <c r="G672" s="32">
        <v>1</v>
      </c>
      <c r="H672" s="31" t="s">
        <v>2</v>
      </c>
      <c r="I672" s="31" t="s">
        <v>80</v>
      </c>
      <c r="J672" s="31"/>
      <c r="K672" s="23">
        <f>SUM(K673:K674)</f>
        <v>1015.5</v>
      </c>
    </row>
    <row r="673" spans="1:11" s="17" customFormat="1" ht="47.25" hidden="1" customHeight="1" x14ac:dyDescent="0.2">
      <c r="A673" s="105"/>
      <c r="B673" s="29" t="s">
        <v>121</v>
      </c>
      <c r="C673" s="30">
        <v>923</v>
      </c>
      <c r="D673" s="33" t="s">
        <v>7</v>
      </c>
      <c r="E673" s="33" t="s">
        <v>7</v>
      </c>
      <c r="F673" s="31" t="s">
        <v>30</v>
      </c>
      <c r="G673" s="32">
        <v>1</v>
      </c>
      <c r="H673" s="31" t="s">
        <v>2</v>
      </c>
      <c r="I673" s="31" t="s">
        <v>80</v>
      </c>
      <c r="J673" s="31" t="s">
        <v>48</v>
      </c>
      <c r="K673" s="23">
        <v>945.5</v>
      </c>
    </row>
    <row r="674" spans="1:11" s="17" customFormat="1" ht="31.5" hidden="1" customHeight="1" x14ac:dyDescent="0.2">
      <c r="A674" s="105"/>
      <c r="B674" s="29" t="s">
        <v>122</v>
      </c>
      <c r="C674" s="30">
        <v>923</v>
      </c>
      <c r="D674" s="33" t="s">
        <v>7</v>
      </c>
      <c r="E674" s="33" t="s">
        <v>7</v>
      </c>
      <c r="F674" s="31" t="s">
        <v>30</v>
      </c>
      <c r="G674" s="32">
        <v>1</v>
      </c>
      <c r="H674" s="31" t="s">
        <v>2</v>
      </c>
      <c r="I674" s="31" t="s">
        <v>80</v>
      </c>
      <c r="J674" s="31" t="s">
        <v>49</v>
      </c>
      <c r="K674" s="23">
        <v>70</v>
      </c>
    </row>
    <row r="675" spans="1:11" s="17" customFormat="1" ht="142.15" hidden="1" customHeight="1" x14ac:dyDescent="0.2">
      <c r="A675" s="105"/>
      <c r="B675" s="53" t="s">
        <v>499</v>
      </c>
      <c r="C675" s="30">
        <v>923</v>
      </c>
      <c r="D675" s="33" t="s">
        <v>7</v>
      </c>
      <c r="E675" s="33" t="s">
        <v>7</v>
      </c>
      <c r="F675" s="31" t="s">
        <v>30</v>
      </c>
      <c r="G675" s="32">
        <v>1</v>
      </c>
      <c r="H675" s="31" t="s">
        <v>2</v>
      </c>
      <c r="I675" s="31" t="s">
        <v>405</v>
      </c>
      <c r="J675" s="31"/>
      <c r="K675" s="23">
        <f>SUM(K676)</f>
        <v>0</v>
      </c>
    </row>
    <row r="676" spans="1:11" s="17" customFormat="1" ht="49.5" hidden="1" customHeight="1" x14ac:dyDescent="0.2">
      <c r="A676" s="105"/>
      <c r="B676" s="29" t="s">
        <v>121</v>
      </c>
      <c r="C676" s="30">
        <v>923</v>
      </c>
      <c r="D676" s="33" t="s">
        <v>7</v>
      </c>
      <c r="E676" s="33" t="s">
        <v>7</v>
      </c>
      <c r="F676" s="31" t="s">
        <v>30</v>
      </c>
      <c r="G676" s="32">
        <v>1</v>
      </c>
      <c r="H676" s="31" t="s">
        <v>2</v>
      </c>
      <c r="I676" s="31" t="s">
        <v>405</v>
      </c>
      <c r="J676" s="31" t="s">
        <v>48</v>
      </c>
      <c r="K676" s="23"/>
    </row>
    <row r="677" spans="1:11" s="17" customFormat="1" ht="123" hidden="1" customHeight="1" x14ac:dyDescent="0.2">
      <c r="A677" s="105"/>
      <c r="B677" s="53" t="s">
        <v>583</v>
      </c>
      <c r="C677" s="30">
        <v>923</v>
      </c>
      <c r="D677" s="33" t="s">
        <v>7</v>
      </c>
      <c r="E677" s="33" t="s">
        <v>7</v>
      </c>
      <c r="F677" s="31" t="s">
        <v>30</v>
      </c>
      <c r="G677" s="32">
        <v>1</v>
      </c>
      <c r="H677" s="31" t="s">
        <v>2</v>
      </c>
      <c r="I677" s="31" t="s">
        <v>581</v>
      </c>
      <c r="J677" s="31"/>
      <c r="K677" s="23">
        <f>K678+K679</f>
        <v>1015.5</v>
      </c>
    </row>
    <row r="678" spans="1:11" s="17" customFormat="1" ht="49.5" hidden="1" customHeight="1" x14ac:dyDescent="0.2">
      <c r="A678" s="105"/>
      <c r="B678" s="29" t="s">
        <v>121</v>
      </c>
      <c r="C678" s="30">
        <v>923</v>
      </c>
      <c r="D678" s="33" t="s">
        <v>7</v>
      </c>
      <c r="E678" s="33" t="s">
        <v>7</v>
      </c>
      <c r="F678" s="31" t="s">
        <v>30</v>
      </c>
      <c r="G678" s="32">
        <v>1</v>
      </c>
      <c r="H678" s="31" t="s">
        <v>2</v>
      </c>
      <c r="I678" s="31" t="s">
        <v>581</v>
      </c>
      <c r="J678" s="31" t="s">
        <v>48</v>
      </c>
      <c r="K678" s="23">
        <v>945.5</v>
      </c>
    </row>
    <row r="679" spans="1:11" s="17" customFormat="1" ht="33" hidden="1" customHeight="1" x14ac:dyDescent="0.2">
      <c r="A679" s="105"/>
      <c r="B679" s="29" t="s">
        <v>122</v>
      </c>
      <c r="C679" s="30">
        <v>923</v>
      </c>
      <c r="D679" s="33" t="s">
        <v>7</v>
      </c>
      <c r="E679" s="33" t="s">
        <v>7</v>
      </c>
      <c r="F679" s="31" t="s">
        <v>30</v>
      </c>
      <c r="G679" s="32">
        <v>1</v>
      </c>
      <c r="H679" s="31" t="s">
        <v>2</v>
      </c>
      <c r="I679" s="31" t="s">
        <v>581</v>
      </c>
      <c r="J679" s="31" t="s">
        <v>49</v>
      </c>
      <c r="K679" s="23">
        <v>70</v>
      </c>
    </row>
    <row r="680" spans="1:11" s="17" customFormat="1" ht="18" hidden="1" customHeight="1" x14ac:dyDescent="0.2">
      <c r="A680" s="105"/>
      <c r="B680" s="29" t="s">
        <v>147</v>
      </c>
      <c r="C680" s="30">
        <v>923</v>
      </c>
      <c r="D680" s="33" t="s">
        <v>7</v>
      </c>
      <c r="E680" s="33" t="s">
        <v>7</v>
      </c>
      <c r="F680" s="31" t="s">
        <v>30</v>
      </c>
      <c r="G680" s="31" t="s">
        <v>90</v>
      </c>
      <c r="H680" s="31" t="s">
        <v>4</v>
      </c>
      <c r="I680" s="31"/>
      <c r="J680" s="33"/>
      <c r="K680" s="23">
        <f>K681+K685+K687</f>
        <v>21459.699999999997</v>
      </c>
    </row>
    <row r="681" spans="1:11" s="17" customFormat="1" ht="18" hidden="1" customHeight="1" x14ac:dyDescent="0.2">
      <c r="A681" s="105"/>
      <c r="B681" s="29" t="s">
        <v>60</v>
      </c>
      <c r="C681" s="30">
        <v>923</v>
      </c>
      <c r="D681" s="33" t="s">
        <v>7</v>
      </c>
      <c r="E681" s="33" t="s">
        <v>7</v>
      </c>
      <c r="F681" s="31" t="s">
        <v>30</v>
      </c>
      <c r="G681" s="31" t="s">
        <v>90</v>
      </c>
      <c r="H681" s="31" t="s">
        <v>4</v>
      </c>
      <c r="I681" s="31" t="s">
        <v>78</v>
      </c>
      <c r="J681" s="33"/>
      <c r="K681" s="23">
        <f>K682+K683+K684</f>
        <v>21396.699999999997</v>
      </c>
    </row>
    <row r="682" spans="1:11" s="17" customFormat="1" ht="50.25" hidden="1" customHeight="1" x14ac:dyDescent="0.2">
      <c r="A682" s="105"/>
      <c r="B682" s="29" t="s">
        <v>121</v>
      </c>
      <c r="C682" s="30">
        <v>923</v>
      </c>
      <c r="D682" s="33" t="s">
        <v>7</v>
      </c>
      <c r="E682" s="33" t="s">
        <v>7</v>
      </c>
      <c r="F682" s="31" t="s">
        <v>30</v>
      </c>
      <c r="G682" s="31" t="s">
        <v>90</v>
      </c>
      <c r="H682" s="31" t="s">
        <v>4</v>
      </c>
      <c r="I682" s="31" t="s">
        <v>78</v>
      </c>
      <c r="J682" s="33" t="s">
        <v>48</v>
      </c>
      <c r="K682" s="23">
        <v>20932.599999999999</v>
      </c>
    </row>
    <row r="683" spans="1:11" s="17" customFormat="1" ht="31.5" hidden="1" customHeight="1" x14ac:dyDescent="0.2">
      <c r="A683" s="105"/>
      <c r="B683" s="29" t="s">
        <v>122</v>
      </c>
      <c r="C683" s="30">
        <v>923</v>
      </c>
      <c r="D683" s="33" t="s">
        <v>7</v>
      </c>
      <c r="E683" s="33" t="s">
        <v>7</v>
      </c>
      <c r="F683" s="31" t="s">
        <v>30</v>
      </c>
      <c r="G683" s="31" t="s">
        <v>90</v>
      </c>
      <c r="H683" s="31" t="s">
        <v>4</v>
      </c>
      <c r="I683" s="31" t="s">
        <v>78</v>
      </c>
      <c r="J683" s="33" t="s">
        <v>49</v>
      </c>
      <c r="K683" s="23">
        <v>464.1</v>
      </c>
    </row>
    <row r="684" spans="1:11" s="17" customFormat="1" ht="18" hidden="1" customHeight="1" x14ac:dyDescent="0.2">
      <c r="A684" s="105"/>
      <c r="B684" s="42" t="s">
        <v>50</v>
      </c>
      <c r="C684" s="30">
        <v>923</v>
      </c>
      <c r="D684" s="33" t="s">
        <v>7</v>
      </c>
      <c r="E684" s="33" t="s">
        <v>7</v>
      </c>
      <c r="F684" s="31" t="s">
        <v>30</v>
      </c>
      <c r="G684" s="31" t="s">
        <v>90</v>
      </c>
      <c r="H684" s="31" t="s">
        <v>4</v>
      </c>
      <c r="I684" s="31" t="s">
        <v>78</v>
      </c>
      <c r="J684" s="33" t="s">
        <v>51</v>
      </c>
      <c r="K684" s="23"/>
    </row>
    <row r="685" spans="1:11" s="17" customFormat="1" ht="18" hidden="1" customHeight="1" x14ac:dyDescent="0.2">
      <c r="A685" s="105"/>
      <c r="B685" s="42" t="s">
        <v>230</v>
      </c>
      <c r="C685" s="30">
        <v>923</v>
      </c>
      <c r="D685" s="31" t="s">
        <v>7</v>
      </c>
      <c r="E685" s="31" t="s">
        <v>7</v>
      </c>
      <c r="F685" s="31" t="s">
        <v>30</v>
      </c>
      <c r="G685" s="32">
        <v>1</v>
      </c>
      <c r="H685" s="31" t="s">
        <v>4</v>
      </c>
      <c r="I685" s="31" t="s">
        <v>229</v>
      </c>
      <c r="J685" s="31"/>
      <c r="K685" s="23">
        <f t="shared" ref="K685:K711" si="30">SUM(K686)</f>
        <v>63</v>
      </c>
    </row>
    <row r="686" spans="1:11" s="17" customFormat="1" ht="31.5" hidden="1" customHeight="1" x14ac:dyDescent="0.2">
      <c r="A686" s="105"/>
      <c r="B686" s="42" t="s">
        <v>122</v>
      </c>
      <c r="C686" s="30">
        <v>923</v>
      </c>
      <c r="D686" s="31" t="s">
        <v>7</v>
      </c>
      <c r="E686" s="31" t="s">
        <v>7</v>
      </c>
      <c r="F686" s="31" t="s">
        <v>30</v>
      </c>
      <c r="G686" s="32">
        <v>1</v>
      </c>
      <c r="H686" s="31" t="s">
        <v>4</v>
      </c>
      <c r="I686" s="31" t="s">
        <v>229</v>
      </c>
      <c r="J686" s="31" t="s">
        <v>49</v>
      </c>
      <c r="K686" s="23">
        <v>63</v>
      </c>
    </row>
    <row r="687" spans="1:11" s="17" customFormat="1" ht="31.5" hidden="1" customHeight="1" x14ac:dyDescent="0.2">
      <c r="A687" s="105"/>
      <c r="B687" s="42" t="s">
        <v>237</v>
      </c>
      <c r="C687" s="30">
        <v>923</v>
      </c>
      <c r="D687" s="31" t="s">
        <v>7</v>
      </c>
      <c r="E687" s="31" t="s">
        <v>7</v>
      </c>
      <c r="F687" s="31" t="s">
        <v>30</v>
      </c>
      <c r="G687" s="32">
        <v>1</v>
      </c>
      <c r="H687" s="31" t="s">
        <v>4</v>
      </c>
      <c r="I687" s="31" t="s">
        <v>236</v>
      </c>
      <c r="J687" s="31"/>
      <c r="K687" s="23">
        <f>SUM(K688)</f>
        <v>0</v>
      </c>
    </row>
    <row r="688" spans="1:11" s="17" customFormat="1" ht="31.5" hidden="1" customHeight="1" x14ac:dyDescent="0.2">
      <c r="A688" s="105"/>
      <c r="B688" s="42" t="s">
        <v>122</v>
      </c>
      <c r="C688" s="30">
        <v>923</v>
      </c>
      <c r="D688" s="31" t="s">
        <v>7</v>
      </c>
      <c r="E688" s="31" t="s">
        <v>7</v>
      </c>
      <c r="F688" s="31" t="s">
        <v>30</v>
      </c>
      <c r="G688" s="32">
        <v>1</v>
      </c>
      <c r="H688" s="31" t="s">
        <v>4</v>
      </c>
      <c r="I688" s="31" t="s">
        <v>236</v>
      </c>
      <c r="J688" s="31" t="s">
        <v>49</v>
      </c>
      <c r="K688" s="23"/>
    </row>
    <row r="689" spans="1:11" s="17" customFormat="1" ht="18" hidden="1" customHeight="1" x14ac:dyDescent="0.2">
      <c r="A689" s="105"/>
      <c r="B689" s="42" t="s">
        <v>448</v>
      </c>
      <c r="C689" s="30">
        <v>923</v>
      </c>
      <c r="D689" s="33" t="s">
        <v>7</v>
      </c>
      <c r="E689" s="33" t="s">
        <v>7</v>
      </c>
      <c r="F689" s="31" t="s">
        <v>30</v>
      </c>
      <c r="G689" s="31" t="s">
        <v>90</v>
      </c>
      <c r="H689" s="31" t="s">
        <v>5</v>
      </c>
      <c r="I689" s="31"/>
      <c r="J689" s="33"/>
      <c r="K689" s="23">
        <f t="shared" ref="K689" si="31">SUM(K690)</f>
        <v>116255.79999999999</v>
      </c>
    </row>
    <row r="690" spans="1:11" s="17" customFormat="1" ht="47.25" hidden="1" customHeight="1" x14ac:dyDescent="0.2">
      <c r="A690" s="105"/>
      <c r="B690" s="51" t="s">
        <v>66</v>
      </c>
      <c r="C690" s="30">
        <v>923</v>
      </c>
      <c r="D690" s="33" t="s">
        <v>7</v>
      </c>
      <c r="E690" s="33" t="s">
        <v>7</v>
      </c>
      <c r="F690" s="31" t="s">
        <v>30</v>
      </c>
      <c r="G690" s="31" t="s">
        <v>90</v>
      </c>
      <c r="H690" s="31" t="s">
        <v>5</v>
      </c>
      <c r="I690" s="31" t="s">
        <v>85</v>
      </c>
      <c r="J690" s="33"/>
      <c r="K690" s="23">
        <f>K691+K692+K693+K694</f>
        <v>116255.79999999999</v>
      </c>
    </row>
    <row r="691" spans="1:11" s="17" customFormat="1" ht="46.9" hidden="1" customHeight="1" x14ac:dyDescent="0.2">
      <c r="A691" s="105"/>
      <c r="B691" s="29" t="s">
        <v>121</v>
      </c>
      <c r="C691" s="30">
        <v>923</v>
      </c>
      <c r="D691" s="33" t="s">
        <v>7</v>
      </c>
      <c r="E691" s="33" t="s">
        <v>7</v>
      </c>
      <c r="F691" s="31" t="s">
        <v>30</v>
      </c>
      <c r="G691" s="31" t="s">
        <v>90</v>
      </c>
      <c r="H691" s="31" t="s">
        <v>5</v>
      </c>
      <c r="I691" s="31" t="s">
        <v>85</v>
      </c>
      <c r="J691" s="33" t="s">
        <v>48</v>
      </c>
      <c r="K691" s="23">
        <v>24371.7</v>
      </c>
    </row>
    <row r="692" spans="1:11" s="17" customFormat="1" ht="31.5" hidden="1" customHeight="1" x14ac:dyDescent="0.2">
      <c r="A692" s="105"/>
      <c r="B692" s="29" t="s">
        <v>122</v>
      </c>
      <c r="C692" s="30">
        <v>923</v>
      </c>
      <c r="D692" s="33" t="s">
        <v>7</v>
      </c>
      <c r="E692" s="33" t="s">
        <v>7</v>
      </c>
      <c r="F692" s="31" t="s">
        <v>30</v>
      </c>
      <c r="G692" s="31" t="s">
        <v>90</v>
      </c>
      <c r="H692" s="31" t="s">
        <v>5</v>
      </c>
      <c r="I692" s="31" t="s">
        <v>85</v>
      </c>
      <c r="J692" s="33" t="s">
        <v>49</v>
      </c>
      <c r="K692" s="23">
        <v>4021.5</v>
      </c>
    </row>
    <row r="693" spans="1:11" s="17" customFormat="1" ht="31.5" hidden="1" customHeight="1" x14ac:dyDescent="0.2">
      <c r="A693" s="105"/>
      <c r="B693" s="38" t="s">
        <v>120</v>
      </c>
      <c r="C693" s="30">
        <v>923</v>
      </c>
      <c r="D693" s="33" t="s">
        <v>7</v>
      </c>
      <c r="E693" s="33" t="s">
        <v>7</v>
      </c>
      <c r="F693" s="31" t="s">
        <v>30</v>
      </c>
      <c r="G693" s="31" t="s">
        <v>90</v>
      </c>
      <c r="H693" s="31" t="s">
        <v>5</v>
      </c>
      <c r="I693" s="31" t="s">
        <v>85</v>
      </c>
      <c r="J693" s="33" t="s">
        <v>59</v>
      </c>
      <c r="K693" s="23">
        <f>12902.7+69379.4+5516.5</f>
        <v>87798.599999999991</v>
      </c>
    </row>
    <row r="694" spans="1:11" s="17" customFormat="1" ht="18" hidden="1" customHeight="1" x14ac:dyDescent="0.2">
      <c r="A694" s="105"/>
      <c r="B694" s="38" t="s">
        <v>50</v>
      </c>
      <c r="C694" s="30">
        <v>923</v>
      </c>
      <c r="D694" s="33" t="s">
        <v>7</v>
      </c>
      <c r="E694" s="33" t="s">
        <v>7</v>
      </c>
      <c r="F694" s="31" t="s">
        <v>30</v>
      </c>
      <c r="G694" s="31" t="s">
        <v>90</v>
      </c>
      <c r="H694" s="31" t="s">
        <v>5</v>
      </c>
      <c r="I694" s="31" t="s">
        <v>85</v>
      </c>
      <c r="J694" s="33" t="s">
        <v>51</v>
      </c>
      <c r="K694" s="23">
        <v>64</v>
      </c>
    </row>
    <row r="695" spans="1:11" s="17" customFormat="1" ht="18" hidden="1" customHeight="1" x14ac:dyDescent="0.2">
      <c r="A695" s="105"/>
      <c r="B695" s="38" t="s">
        <v>480</v>
      </c>
      <c r="C695" s="30">
        <v>923</v>
      </c>
      <c r="D695" s="33" t="s">
        <v>7</v>
      </c>
      <c r="E695" s="33" t="s">
        <v>7</v>
      </c>
      <c r="F695" s="31" t="s">
        <v>30</v>
      </c>
      <c r="G695" s="31" t="s">
        <v>128</v>
      </c>
      <c r="H695" s="31"/>
      <c r="I695" s="31"/>
      <c r="J695" s="33"/>
      <c r="K695" s="23">
        <f>SUM(K696)</f>
        <v>36977.199999999997</v>
      </c>
    </row>
    <row r="696" spans="1:11" s="17" customFormat="1" ht="18" hidden="1" customHeight="1" x14ac:dyDescent="0.2">
      <c r="A696" s="105"/>
      <c r="B696" s="38" t="s">
        <v>437</v>
      </c>
      <c r="C696" s="30">
        <v>923</v>
      </c>
      <c r="D696" s="33" t="s">
        <v>7</v>
      </c>
      <c r="E696" s="33" t="s">
        <v>7</v>
      </c>
      <c r="F696" s="31" t="s">
        <v>30</v>
      </c>
      <c r="G696" s="31" t="s">
        <v>128</v>
      </c>
      <c r="H696" s="31" t="s">
        <v>2</v>
      </c>
      <c r="I696" s="31"/>
      <c r="J696" s="33"/>
      <c r="K696" s="23">
        <f>SUM(K699+K697)</f>
        <v>36977.199999999997</v>
      </c>
    </row>
    <row r="697" spans="1:11" s="17" customFormat="1" ht="18" hidden="1" customHeight="1" x14ac:dyDescent="0.2">
      <c r="A697" s="105"/>
      <c r="B697" s="38" t="s">
        <v>481</v>
      </c>
      <c r="C697" s="30">
        <v>923</v>
      </c>
      <c r="D697" s="33" t="s">
        <v>7</v>
      </c>
      <c r="E697" s="33" t="s">
        <v>7</v>
      </c>
      <c r="F697" s="31" t="s">
        <v>30</v>
      </c>
      <c r="G697" s="31" t="s">
        <v>128</v>
      </c>
      <c r="H697" s="31" t="s">
        <v>2</v>
      </c>
      <c r="I697" s="31" t="s">
        <v>532</v>
      </c>
      <c r="J697" s="33"/>
      <c r="K697" s="23">
        <f>K698</f>
        <v>36977.199999999997</v>
      </c>
    </row>
    <row r="698" spans="1:11" s="17" customFormat="1" ht="31.5" hidden="1" customHeight="1" x14ac:dyDescent="0.2">
      <c r="A698" s="105"/>
      <c r="B698" s="42" t="s">
        <v>122</v>
      </c>
      <c r="C698" s="30">
        <v>923</v>
      </c>
      <c r="D698" s="33" t="s">
        <v>7</v>
      </c>
      <c r="E698" s="33" t="s">
        <v>7</v>
      </c>
      <c r="F698" s="31" t="s">
        <v>30</v>
      </c>
      <c r="G698" s="31" t="s">
        <v>128</v>
      </c>
      <c r="H698" s="31" t="s">
        <v>2</v>
      </c>
      <c r="I698" s="31" t="s">
        <v>532</v>
      </c>
      <c r="J698" s="33" t="s">
        <v>49</v>
      </c>
      <c r="K698" s="23">
        <v>36977.199999999997</v>
      </c>
    </row>
    <row r="699" spans="1:11" s="17" customFormat="1" ht="18" hidden="1" customHeight="1" x14ac:dyDescent="0.2">
      <c r="A699" s="105"/>
      <c r="B699" s="38" t="s">
        <v>481</v>
      </c>
      <c r="C699" s="30">
        <v>923</v>
      </c>
      <c r="D699" s="33" t="s">
        <v>7</v>
      </c>
      <c r="E699" s="33" t="s">
        <v>7</v>
      </c>
      <c r="F699" s="31" t="s">
        <v>30</v>
      </c>
      <c r="G699" s="31" t="s">
        <v>128</v>
      </c>
      <c r="H699" s="31" t="s">
        <v>2</v>
      </c>
      <c r="I699" s="31" t="s">
        <v>436</v>
      </c>
      <c r="J699" s="33"/>
      <c r="K699" s="23">
        <f>SUM(K700)</f>
        <v>0</v>
      </c>
    </row>
    <row r="700" spans="1:11" s="17" customFormat="1" ht="31.5" hidden="1" customHeight="1" x14ac:dyDescent="0.2">
      <c r="A700" s="105"/>
      <c r="B700" s="42" t="s">
        <v>122</v>
      </c>
      <c r="C700" s="30">
        <v>923</v>
      </c>
      <c r="D700" s="33" t="s">
        <v>7</v>
      </c>
      <c r="E700" s="33" t="s">
        <v>7</v>
      </c>
      <c r="F700" s="31" t="s">
        <v>30</v>
      </c>
      <c r="G700" s="31" t="s">
        <v>128</v>
      </c>
      <c r="H700" s="31" t="s">
        <v>2</v>
      </c>
      <c r="I700" s="31" t="s">
        <v>436</v>
      </c>
      <c r="J700" s="33" t="s">
        <v>49</v>
      </c>
      <c r="K700" s="23"/>
    </row>
    <row r="701" spans="1:11" s="17" customFormat="1" ht="18" hidden="1" customHeight="1" x14ac:dyDescent="0.2">
      <c r="A701" s="105"/>
      <c r="B701" s="42" t="s">
        <v>534</v>
      </c>
      <c r="C701" s="30">
        <v>923</v>
      </c>
      <c r="D701" s="33" t="s">
        <v>7</v>
      </c>
      <c r="E701" s="33" t="s">
        <v>7</v>
      </c>
      <c r="F701" s="31" t="s">
        <v>30</v>
      </c>
      <c r="G701" s="31" t="s">
        <v>95</v>
      </c>
      <c r="H701" s="31"/>
      <c r="I701" s="31"/>
      <c r="J701" s="33"/>
      <c r="K701" s="23">
        <f>K702</f>
        <v>949.2</v>
      </c>
    </row>
    <row r="702" spans="1:11" s="17" customFormat="1" ht="18" hidden="1" customHeight="1" x14ac:dyDescent="0.2">
      <c r="A702" s="105"/>
      <c r="B702" s="42" t="s">
        <v>535</v>
      </c>
      <c r="C702" s="30">
        <v>923</v>
      </c>
      <c r="D702" s="33" t="s">
        <v>7</v>
      </c>
      <c r="E702" s="33" t="s">
        <v>7</v>
      </c>
      <c r="F702" s="31" t="s">
        <v>30</v>
      </c>
      <c r="G702" s="31" t="s">
        <v>95</v>
      </c>
      <c r="H702" s="31" t="s">
        <v>2</v>
      </c>
      <c r="I702" s="31"/>
      <c r="J702" s="33"/>
      <c r="K702" s="23">
        <f>K703</f>
        <v>949.2</v>
      </c>
    </row>
    <row r="703" spans="1:11" s="17" customFormat="1" ht="31.5" hidden="1" customHeight="1" x14ac:dyDescent="0.2">
      <c r="A703" s="105"/>
      <c r="B703" s="42" t="s">
        <v>536</v>
      </c>
      <c r="C703" s="30">
        <v>923</v>
      </c>
      <c r="D703" s="33" t="s">
        <v>7</v>
      </c>
      <c r="E703" s="33" t="s">
        <v>7</v>
      </c>
      <c r="F703" s="31" t="s">
        <v>30</v>
      </c>
      <c r="G703" s="31" t="s">
        <v>95</v>
      </c>
      <c r="H703" s="31" t="s">
        <v>2</v>
      </c>
      <c r="I703" s="31" t="s">
        <v>533</v>
      </c>
      <c r="J703" s="33"/>
      <c r="K703" s="23">
        <f>K704+K705</f>
        <v>949.2</v>
      </c>
    </row>
    <row r="704" spans="1:11" s="17" customFormat="1" ht="31.5" hidden="1" customHeight="1" x14ac:dyDescent="0.2">
      <c r="A704" s="105"/>
      <c r="B704" s="42" t="s">
        <v>122</v>
      </c>
      <c r="C704" s="30">
        <v>923</v>
      </c>
      <c r="D704" s="33" t="s">
        <v>7</v>
      </c>
      <c r="E704" s="33" t="s">
        <v>7</v>
      </c>
      <c r="F704" s="31" t="s">
        <v>30</v>
      </c>
      <c r="G704" s="31" t="s">
        <v>95</v>
      </c>
      <c r="H704" s="31" t="s">
        <v>2</v>
      </c>
      <c r="I704" s="31" t="s">
        <v>533</v>
      </c>
      <c r="J704" s="33" t="s">
        <v>49</v>
      </c>
      <c r="K704" s="23">
        <v>949.2</v>
      </c>
    </row>
    <row r="705" spans="1:11" s="17" customFormat="1" ht="31.5" hidden="1" customHeight="1" x14ac:dyDescent="0.2">
      <c r="A705" s="105"/>
      <c r="B705" s="42" t="s">
        <v>75</v>
      </c>
      <c r="C705" s="30">
        <v>923</v>
      </c>
      <c r="D705" s="33" t="s">
        <v>7</v>
      </c>
      <c r="E705" s="33" t="s">
        <v>7</v>
      </c>
      <c r="F705" s="31" t="s">
        <v>30</v>
      </c>
      <c r="G705" s="31" t="s">
        <v>95</v>
      </c>
      <c r="H705" s="31" t="s">
        <v>2</v>
      </c>
      <c r="I705" s="31" t="s">
        <v>533</v>
      </c>
      <c r="J705" s="33" t="s">
        <v>54</v>
      </c>
      <c r="K705" s="23"/>
    </row>
    <row r="706" spans="1:11" s="17" customFormat="1" ht="18" hidden="1" customHeight="1" x14ac:dyDescent="0.2">
      <c r="A706" s="105"/>
      <c r="B706" s="42" t="s">
        <v>18</v>
      </c>
      <c r="C706" s="30">
        <v>923</v>
      </c>
      <c r="D706" s="31" t="s">
        <v>8</v>
      </c>
      <c r="E706" s="31"/>
      <c r="F706" s="31"/>
      <c r="G706" s="31"/>
      <c r="H706" s="31"/>
      <c r="I706" s="31"/>
      <c r="J706" s="31"/>
      <c r="K706" s="23">
        <f t="shared" si="30"/>
        <v>126</v>
      </c>
    </row>
    <row r="707" spans="1:11" s="17" customFormat="1" ht="18.75" hidden="1" customHeight="1" x14ac:dyDescent="0.2">
      <c r="A707" s="105"/>
      <c r="B707" s="42" t="s">
        <v>231</v>
      </c>
      <c r="C707" s="30">
        <v>923</v>
      </c>
      <c r="D707" s="31" t="s">
        <v>8</v>
      </c>
      <c r="E707" s="31" t="s">
        <v>7</v>
      </c>
      <c r="F707" s="31"/>
      <c r="G707" s="31"/>
      <c r="H707" s="31"/>
      <c r="I707" s="31"/>
      <c r="J707" s="33"/>
      <c r="K707" s="23">
        <f>SUM(K708)</f>
        <v>126</v>
      </c>
    </row>
    <row r="708" spans="1:11" s="17" customFormat="1" ht="18" hidden="1" customHeight="1" x14ac:dyDescent="0.2">
      <c r="A708" s="105"/>
      <c r="B708" s="51" t="s">
        <v>360</v>
      </c>
      <c r="C708" s="30">
        <v>923</v>
      </c>
      <c r="D708" s="31" t="s">
        <v>8</v>
      </c>
      <c r="E708" s="31" t="s">
        <v>7</v>
      </c>
      <c r="F708" s="31" t="s">
        <v>30</v>
      </c>
      <c r="G708" s="31"/>
      <c r="H708" s="31"/>
      <c r="I708" s="31"/>
      <c r="J708" s="33"/>
      <c r="K708" s="23">
        <f t="shared" si="30"/>
        <v>126</v>
      </c>
    </row>
    <row r="709" spans="1:11" s="17" customFormat="1" ht="31.5" hidden="1" customHeight="1" x14ac:dyDescent="0.2">
      <c r="A709" s="105"/>
      <c r="B709" s="42" t="s">
        <v>361</v>
      </c>
      <c r="C709" s="30">
        <v>923</v>
      </c>
      <c r="D709" s="31" t="s">
        <v>8</v>
      </c>
      <c r="E709" s="31" t="s">
        <v>7</v>
      </c>
      <c r="F709" s="31" t="s">
        <v>30</v>
      </c>
      <c r="G709" s="31" t="s">
        <v>90</v>
      </c>
      <c r="H709" s="31"/>
      <c r="I709" s="31"/>
      <c r="J709" s="33"/>
      <c r="K709" s="23">
        <f t="shared" si="30"/>
        <v>126</v>
      </c>
    </row>
    <row r="710" spans="1:11" s="17" customFormat="1" ht="18" hidden="1" customHeight="1" x14ac:dyDescent="0.2">
      <c r="A710" s="105"/>
      <c r="B710" s="42" t="s">
        <v>147</v>
      </c>
      <c r="C710" s="30">
        <v>923</v>
      </c>
      <c r="D710" s="31" t="s">
        <v>8</v>
      </c>
      <c r="E710" s="31" t="s">
        <v>7</v>
      </c>
      <c r="F710" s="31" t="s">
        <v>30</v>
      </c>
      <c r="G710" s="31" t="s">
        <v>90</v>
      </c>
      <c r="H710" s="31" t="s">
        <v>4</v>
      </c>
      <c r="I710" s="31"/>
      <c r="J710" s="33"/>
      <c r="K710" s="23">
        <f>SUM(K711)</f>
        <v>126</v>
      </c>
    </row>
    <row r="711" spans="1:11" s="17" customFormat="1" ht="18" hidden="1" customHeight="1" x14ac:dyDescent="0.2">
      <c r="A711" s="105"/>
      <c r="B711" s="42" t="s">
        <v>233</v>
      </c>
      <c r="C711" s="30">
        <v>923</v>
      </c>
      <c r="D711" s="31" t="s">
        <v>8</v>
      </c>
      <c r="E711" s="31" t="s">
        <v>7</v>
      </c>
      <c r="F711" s="31" t="s">
        <v>30</v>
      </c>
      <c r="G711" s="31" t="s">
        <v>90</v>
      </c>
      <c r="H711" s="31" t="s">
        <v>4</v>
      </c>
      <c r="I711" s="31" t="s">
        <v>232</v>
      </c>
      <c r="J711" s="33"/>
      <c r="K711" s="23">
        <f t="shared" si="30"/>
        <v>126</v>
      </c>
    </row>
    <row r="712" spans="1:11" s="17" customFormat="1" ht="31.5" hidden="1" customHeight="1" x14ac:dyDescent="0.2">
      <c r="A712" s="105"/>
      <c r="B712" s="42" t="s">
        <v>122</v>
      </c>
      <c r="C712" s="30">
        <v>923</v>
      </c>
      <c r="D712" s="31" t="s">
        <v>8</v>
      </c>
      <c r="E712" s="31" t="s">
        <v>7</v>
      </c>
      <c r="F712" s="31" t="s">
        <v>30</v>
      </c>
      <c r="G712" s="31" t="s">
        <v>90</v>
      </c>
      <c r="H712" s="31" t="s">
        <v>4</v>
      </c>
      <c r="I712" s="31" t="s">
        <v>232</v>
      </c>
      <c r="J712" s="33" t="s">
        <v>49</v>
      </c>
      <c r="K712" s="23">
        <v>126</v>
      </c>
    </row>
    <row r="713" spans="1:11" s="17" customFormat="1" ht="18" hidden="1" customHeight="1" x14ac:dyDescent="0.2">
      <c r="A713" s="44"/>
      <c r="B713" s="42" t="s">
        <v>20</v>
      </c>
      <c r="C713" s="30">
        <v>923</v>
      </c>
      <c r="D713" s="31" t="s">
        <v>21</v>
      </c>
      <c r="E713" s="31"/>
      <c r="F713" s="31"/>
      <c r="G713" s="31"/>
      <c r="H713" s="31"/>
      <c r="I713" s="31"/>
      <c r="J713" s="33"/>
      <c r="K713" s="23">
        <f t="shared" ref="K713:K718" si="32">K714</f>
        <v>0</v>
      </c>
    </row>
    <row r="714" spans="1:11" s="17" customFormat="1" ht="18" hidden="1" customHeight="1" x14ac:dyDescent="0.2">
      <c r="A714" s="44"/>
      <c r="B714" s="36" t="s">
        <v>28</v>
      </c>
      <c r="C714" s="30">
        <v>923</v>
      </c>
      <c r="D714" s="31" t="s">
        <v>21</v>
      </c>
      <c r="E714" s="31" t="s">
        <v>5</v>
      </c>
      <c r="F714" s="31"/>
      <c r="G714" s="32"/>
      <c r="H714" s="31"/>
      <c r="I714" s="31"/>
      <c r="J714" s="31"/>
      <c r="K714" s="23">
        <f t="shared" si="32"/>
        <v>0</v>
      </c>
    </row>
    <row r="715" spans="1:11" s="17" customFormat="1" ht="31.5" hidden="1" customHeight="1" x14ac:dyDescent="0.2">
      <c r="A715" s="44"/>
      <c r="B715" s="34" t="s">
        <v>340</v>
      </c>
      <c r="C715" s="30">
        <v>923</v>
      </c>
      <c r="D715" s="31" t="s">
        <v>21</v>
      </c>
      <c r="E715" s="31" t="s">
        <v>5</v>
      </c>
      <c r="F715" s="31" t="s">
        <v>97</v>
      </c>
      <c r="G715" s="31"/>
      <c r="H715" s="31"/>
      <c r="I715" s="31"/>
      <c r="J715" s="33"/>
      <c r="K715" s="23">
        <f t="shared" si="32"/>
        <v>0</v>
      </c>
    </row>
    <row r="716" spans="1:11" s="17" customFormat="1" ht="31.5" hidden="1" customHeight="1" x14ac:dyDescent="0.2">
      <c r="A716" s="44"/>
      <c r="B716" s="34" t="s">
        <v>341</v>
      </c>
      <c r="C716" s="30">
        <v>923</v>
      </c>
      <c r="D716" s="31" t="s">
        <v>21</v>
      </c>
      <c r="E716" s="31" t="s">
        <v>5</v>
      </c>
      <c r="F716" s="31" t="s">
        <v>97</v>
      </c>
      <c r="G716" s="31" t="s">
        <v>90</v>
      </c>
      <c r="H716" s="31"/>
      <c r="I716" s="31"/>
      <c r="J716" s="31"/>
      <c r="K716" s="23">
        <f t="shared" si="32"/>
        <v>0</v>
      </c>
    </row>
    <row r="717" spans="1:11" s="17" customFormat="1" ht="31.5" hidden="1" customHeight="1" x14ac:dyDescent="0.2">
      <c r="A717" s="44"/>
      <c r="B717" s="29" t="s">
        <v>182</v>
      </c>
      <c r="C717" s="30">
        <v>923</v>
      </c>
      <c r="D717" s="31" t="s">
        <v>21</v>
      </c>
      <c r="E717" s="31" t="s">
        <v>5</v>
      </c>
      <c r="F717" s="31" t="s">
        <v>97</v>
      </c>
      <c r="G717" s="31" t="s">
        <v>90</v>
      </c>
      <c r="H717" s="31" t="s">
        <v>2</v>
      </c>
      <c r="I717" s="31"/>
      <c r="J717" s="31"/>
      <c r="K717" s="23">
        <f t="shared" si="32"/>
        <v>0</v>
      </c>
    </row>
    <row r="718" spans="1:11" s="17" customFormat="1" ht="31.5" hidden="1" customHeight="1" x14ac:dyDescent="0.2">
      <c r="A718" s="44"/>
      <c r="B718" s="34" t="s">
        <v>342</v>
      </c>
      <c r="C718" s="30">
        <v>923</v>
      </c>
      <c r="D718" s="31" t="s">
        <v>21</v>
      </c>
      <c r="E718" s="31" t="s">
        <v>5</v>
      </c>
      <c r="F718" s="31" t="s">
        <v>97</v>
      </c>
      <c r="G718" s="31" t="s">
        <v>90</v>
      </c>
      <c r="H718" s="31" t="s">
        <v>2</v>
      </c>
      <c r="I718" s="31" t="s">
        <v>98</v>
      </c>
      <c r="J718" s="31"/>
      <c r="K718" s="23">
        <f t="shared" si="32"/>
        <v>0</v>
      </c>
    </row>
    <row r="719" spans="1:11" s="17" customFormat="1" ht="18" hidden="1" customHeight="1" x14ac:dyDescent="0.2">
      <c r="A719" s="44"/>
      <c r="B719" s="29" t="s">
        <v>55</v>
      </c>
      <c r="C719" s="30">
        <v>923</v>
      </c>
      <c r="D719" s="31" t="s">
        <v>21</v>
      </c>
      <c r="E719" s="31" t="s">
        <v>5</v>
      </c>
      <c r="F719" s="31" t="s">
        <v>97</v>
      </c>
      <c r="G719" s="31" t="s">
        <v>90</v>
      </c>
      <c r="H719" s="31" t="s">
        <v>2</v>
      </c>
      <c r="I719" s="31" t="s">
        <v>98</v>
      </c>
      <c r="J719" s="31" t="s">
        <v>56</v>
      </c>
      <c r="K719" s="23"/>
    </row>
    <row r="720" spans="1:11" s="17" customFormat="1" ht="31.5" hidden="1" customHeight="1" x14ac:dyDescent="0.2">
      <c r="A720" s="104">
        <v>9</v>
      </c>
      <c r="B720" s="29" t="s">
        <v>451</v>
      </c>
      <c r="C720" s="30">
        <v>925</v>
      </c>
      <c r="D720" s="33"/>
      <c r="E720" s="33"/>
      <c r="F720" s="33"/>
      <c r="G720" s="30"/>
      <c r="H720" s="33"/>
      <c r="I720" s="33"/>
      <c r="J720" s="33"/>
      <c r="K720" s="23">
        <f>SUM(K721+K729+K955)</f>
        <v>3207342.4000000004</v>
      </c>
    </row>
    <row r="721" spans="1:12" s="17" customFormat="1" ht="18" hidden="1" customHeight="1" x14ac:dyDescent="0.2">
      <c r="A721" s="105"/>
      <c r="B721" s="29" t="s">
        <v>14</v>
      </c>
      <c r="C721" s="30">
        <v>925</v>
      </c>
      <c r="D721" s="33" t="s">
        <v>5</v>
      </c>
      <c r="E721" s="33"/>
      <c r="F721" s="33"/>
      <c r="G721" s="30"/>
      <c r="H721" s="33"/>
      <c r="I721" s="33"/>
      <c r="J721" s="33"/>
      <c r="K721" s="23">
        <f>SUM(K722)</f>
        <v>403.1</v>
      </c>
    </row>
    <row r="722" spans="1:12" s="17" customFormat="1" ht="31.5" hidden="1" customHeight="1" x14ac:dyDescent="0.2">
      <c r="A722" s="105"/>
      <c r="B722" s="29" t="s">
        <v>129</v>
      </c>
      <c r="C722" s="30">
        <v>925</v>
      </c>
      <c r="D722" s="33" t="s">
        <v>5</v>
      </c>
      <c r="E722" s="31" t="s">
        <v>10</v>
      </c>
      <c r="F722" s="31"/>
      <c r="G722" s="32"/>
      <c r="H722" s="31"/>
      <c r="I722" s="31"/>
      <c r="J722" s="33"/>
      <c r="K722" s="23">
        <f>K723</f>
        <v>403.1</v>
      </c>
    </row>
    <row r="723" spans="1:12" s="17" customFormat="1" ht="18" hidden="1" customHeight="1" x14ac:dyDescent="0.2">
      <c r="A723" s="105"/>
      <c r="B723" s="34" t="s">
        <v>331</v>
      </c>
      <c r="C723" s="30">
        <v>925</v>
      </c>
      <c r="D723" s="31" t="s">
        <v>5</v>
      </c>
      <c r="E723" s="31" t="s">
        <v>10</v>
      </c>
      <c r="F723" s="31" t="s">
        <v>83</v>
      </c>
      <c r="G723" s="31"/>
      <c r="H723" s="31"/>
      <c r="I723" s="31"/>
      <c r="J723" s="33"/>
      <c r="K723" s="23">
        <f>K724</f>
        <v>403.1</v>
      </c>
    </row>
    <row r="724" spans="1:12" s="17" customFormat="1" ht="47.25" hidden="1" customHeight="1" x14ac:dyDescent="0.2">
      <c r="A724" s="105"/>
      <c r="B724" s="34" t="s">
        <v>332</v>
      </c>
      <c r="C724" s="30">
        <v>925</v>
      </c>
      <c r="D724" s="31" t="s">
        <v>5</v>
      </c>
      <c r="E724" s="31" t="s">
        <v>10</v>
      </c>
      <c r="F724" s="31" t="s">
        <v>83</v>
      </c>
      <c r="G724" s="31" t="s">
        <v>116</v>
      </c>
      <c r="H724" s="31"/>
      <c r="I724" s="31"/>
      <c r="J724" s="33"/>
      <c r="K724" s="23">
        <f>SUM(K725)</f>
        <v>403.1</v>
      </c>
    </row>
    <row r="725" spans="1:12" s="17" customFormat="1" ht="30.6" hidden="1" customHeight="1" x14ac:dyDescent="0.2">
      <c r="A725" s="105"/>
      <c r="B725" s="34" t="s">
        <v>130</v>
      </c>
      <c r="C725" s="30">
        <v>925</v>
      </c>
      <c r="D725" s="31" t="s">
        <v>5</v>
      </c>
      <c r="E725" s="31" t="s">
        <v>10</v>
      </c>
      <c r="F725" s="31" t="s">
        <v>83</v>
      </c>
      <c r="G725" s="31" t="s">
        <v>116</v>
      </c>
      <c r="H725" s="31" t="s">
        <v>2</v>
      </c>
      <c r="I725" s="31"/>
      <c r="J725" s="33"/>
      <c r="K725" s="23">
        <f>SUM(K726)</f>
        <v>403.1</v>
      </c>
    </row>
    <row r="726" spans="1:12" s="17" customFormat="1" ht="31.5" hidden="1" customHeight="1" x14ac:dyDescent="0.2">
      <c r="A726" s="105"/>
      <c r="B726" s="34" t="s">
        <v>131</v>
      </c>
      <c r="C726" s="30">
        <v>925</v>
      </c>
      <c r="D726" s="31" t="s">
        <v>5</v>
      </c>
      <c r="E726" s="31" t="s">
        <v>10</v>
      </c>
      <c r="F726" s="31" t="s">
        <v>83</v>
      </c>
      <c r="G726" s="31" t="s">
        <v>116</v>
      </c>
      <c r="H726" s="31" t="s">
        <v>2</v>
      </c>
      <c r="I726" s="31" t="s">
        <v>134</v>
      </c>
      <c r="J726" s="33"/>
      <c r="K726" s="23">
        <f>SUM(K727:K728)</f>
        <v>403.1</v>
      </c>
    </row>
    <row r="727" spans="1:12" s="17" customFormat="1" ht="31.5" hidden="1" customHeight="1" x14ac:dyDescent="0.2">
      <c r="A727" s="105"/>
      <c r="B727" s="29" t="s">
        <v>122</v>
      </c>
      <c r="C727" s="30">
        <v>925</v>
      </c>
      <c r="D727" s="31" t="s">
        <v>5</v>
      </c>
      <c r="E727" s="31" t="s">
        <v>10</v>
      </c>
      <c r="F727" s="31" t="s">
        <v>83</v>
      </c>
      <c r="G727" s="31" t="s">
        <v>116</v>
      </c>
      <c r="H727" s="31" t="s">
        <v>2</v>
      </c>
      <c r="I727" s="31" t="s">
        <v>134</v>
      </c>
      <c r="J727" s="33" t="s">
        <v>49</v>
      </c>
      <c r="K727" s="23">
        <f>103+15+210.5</f>
        <v>328.5</v>
      </c>
    </row>
    <row r="728" spans="1:12" s="17" customFormat="1" ht="31.5" hidden="1" customHeight="1" x14ac:dyDescent="0.2">
      <c r="A728" s="105"/>
      <c r="B728" s="38" t="s">
        <v>120</v>
      </c>
      <c r="C728" s="30">
        <v>925</v>
      </c>
      <c r="D728" s="31" t="s">
        <v>5</v>
      </c>
      <c r="E728" s="31" t="s">
        <v>10</v>
      </c>
      <c r="F728" s="31" t="s">
        <v>83</v>
      </c>
      <c r="G728" s="31" t="s">
        <v>116</v>
      </c>
      <c r="H728" s="31" t="s">
        <v>2</v>
      </c>
      <c r="I728" s="31" t="s">
        <v>134</v>
      </c>
      <c r="J728" s="33" t="s">
        <v>59</v>
      </c>
      <c r="K728" s="23">
        <f>24.6+50</f>
        <v>74.599999999999994</v>
      </c>
    </row>
    <row r="729" spans="1:12" s="17" customFormat="1" ht="18" hidden="1" customHeight="1" x14ac:dyDescent="0.2">
      <c r="A729" s="105"/>
      <c r="B729" s="29" t="s">
        <v>18</v>
      </c>
      <c r="C729" s="30">
        <v>925</v>
      </c>
      <c r="D729" s="31" t="s">
        <v>8</v>
      </c>
      <c r="E729" s="33"/>
      <c r="F729" s="33"/>
      <c r="G729" s="30"/>
      <c r="H729" s="33"/>
      <c r="I729" s="33"/>
      <c r="J729" s="33"/>
      <c r="K729" s="23">
        <f>SUM(K730+K771+K876+K845+K870+K757)</f>
        <v>3191761.6</v>
      </c>
    </row>
    <row r="730" spans="1:12" s="17" customFormat="1" ht="18" hidden="1" customHeight="1" x14ac:dyDescent="0.2">
      <c r="A730" s="105"/>
      <c r="B730" s="29" t="s">
        <v>25</v>
      </c>
      <c r="C730" s="30">
        <v>925</v>
      </c>
      <c r="D730" s="33" t="s">
        <v>8</v>
      </c>
      <c r="E730" s="33" t="s">
        <v>2</v>
      </c>
      <c r="F730" s="33"/>
      <c r="G730" s="30"/>
      <c r="H730" s="33"/>
      <c r="I730" s="33"/>
      <c r="J730" s="33"/>
      <c r="K730" s="23">
        <f>SUM(K731+K762)</f>
        <v>1055545</v>
      </c>
    </row>
    <row r="731" spans="1:12" s="17" customFormat="1" ht="18" hidden="1" customHeight="1" x14ac:dyDescent="0.2">
      <c r="A731" s="105"/>
      <c r="B731" s="34" t="s">
        <v>362</v>
      </c>
      <c r="C731" s="30">
        <v>925</v>
      </c>
      <c r="D731" s="33" t="s">
        <v>8</v>
      </c>
      <c r="E731" s="33" t="s">
        <v>2</v>
      </c>
      <c r="F731" s="33" t="s">
        <v>2</v>
      </c>
      <c r="G731" s="30"/>
      <c r="H731" s="33"/>
      <c r="I731" s="33"/>
      <c r="J731" s="33"/>
      <c r="K731" s="23">
        <f t="shared" ref="K731" si="33">SUM(K732)</f>
        <v>1045545</v>
      </c>
      <c r="L731" s="17">
        <f>K731+K772+K846+K871+K877+K957</f>
        <v>3168822.6</v>
      </c>
    </row>
    <row r="732" spans="1:12" s="17" customFormat="1" ht="19.5" hidden="1" customHeight="1" x14ac:dyDescent="0.2">
      <c r="A732" s="105"/>
      <c r="B732" s="34" t="s">
        <v>363</v>
      </c>
      <c r="C732" s="30">
        <v>925</v>
      </c>
      <c r="D732" s="33" t="s">
        <v>8</v>
      </c>
      <c r="E732" s="33" t="s">
        <v>2</v>
      </c>
      <c r="F732" s="33" t="s">
        <v>2</v>
      </c>
      <c r="G732" s="30">
        <v>1</v>
      </c>
      <c r="H732" s="33"/>
      <c r="I732" s="33"/>
      <c r="J732" s="33"/>
      <c r="K732" s="23">
        <f>SUM(K733+K754+K742+K749)</f>
        <v>1045545</v>
      </c>
    </row>
    <row r="733" spans="1:12" s="17" customFormat="1" ht="63" hidden="1" customHeight="1" x14ac:dyDescent="0.2">
      <c r="A733" s="105"/>
      <c r="B733" s="34" t="s">
        <v>364</v>
      </c>
      <c r="C733" s="30">
        <v>925</v>
      </c>
      <c r="D733" s="33" t="s">
        <v>8</v>
      </c>
      <c r="E733" s="33" t="s">
        <v>2</v>
      </c>
      <c r="F733" s="33" t="s">
        <v>2</v>
      </c>
      <c r="G733" s="30">
        <v>1</v>
      </c>
      <c r="H733" s="33" t="s">
        <v>2</v>
      </c>
      <c r="I733" s="33"/>
      <c r="J733" s="33"/>
      <c r="K733" s="23">
        <f>K740+K738+K736+K734</f>
        <v>0</v>
      </c>
    </row>
    <row r="734" spans="1:12" s="17" customFormat="1" ht="31.5" hidden="1" customHeight="1" x14ac:dyDescent="0.2">
      <c r="A734" s="105"/>
      <c r="B734" s="34" t="s">
        <v>542</v>
      </c>
      <c r="C734" s="30">
        <v>925</v>
      </c>
      <c r="D734" s="33" t="s">
        <v>8</v>
      </c>
      <c r="E734" s="33" t="s">
        <v>2</v>
      </c>
      <c r="F734" s="31" t="s">
        <v>2</v>
      </c>
      <c r="G734" s="31" t="s">
        <v>90</v>
      </c>
      <c r="H734" s="31" t="s">
        <v>2</v>
      </c>
      <c r="I734" s="31" t="s">
        <v>475</v>
      </c>
      <c r="J734" s="33"/>
      <c r="K734" s="23">
        <f>K735</f>
        <v>0</v>
      </c>
    </row>
    <row r="735" spans="1:12" s="17" customFormat="1" ht="31.5" hidden="1" customHeight="1" x14ac:dyDescent="0.2">
      <c r="A735" s="105"/>
      <c r="B735" s="38" t="s">
        <v>120</v>
      </c>
      <c r="C735" s="30">
        <v>925</v>
      </c>
      <c r="D735" s="33" t="s">
        <v>8</v>
      </c>
      <c r="E735" s="33" t="s">
        <v>2</v>
      </c>
      <c r="F735" s="31" t="s">
        <v>2</v>
      </c>
      <c r="G735" s="31" t="s">
        <v>90</v>
      </c>
      <c r="H735" s="31" t="s">
        <v>2</v>
      </c>
      <c r="I735" s="31" t="s">
        <v>475</v>
      </c>
      <c r="J735" s="33" t="s">
        <v>59</v>
      </c>
      <c r="K735" s="23"/>
    </row>
    <row r="736" spans="1:12" s="17" customFormat="1" ht="31.5" hidden="1" customHeight="1" x14ac:dyDescent="0.2">
      <c r="A736" s="105"/>
      <c r="B736" s="34" t="s">
        <v>277</v>
      </c>
      <c r="C736" s="30">
        <v>925</v>
      </c>
      <c r="D736" s="33" t="s">
        <v>8</v>
      </c>
      <c r="E736" s="33" t="s">
        <v>2</v>
      </c>
      <c r="F736" s="31" t="s">
        <v>2</v>
      </c>
      <c r="G736" s="31" t="s">
        <v>90</v>
      </c>
      <c r="H736" s="31" t="s">
        <v>2</v>
      </c>
      <c r="I736" s="31" t="s">
        <v>278</v>
      </c>
      <c r="J736" s="33"/>
      <c r="K736" s="23">
        <f>K737</f>
        <v>0</v>
      </c>
    </row>
    <row r="737" spans="1:11" s="17" customFormat="1" ht="31.5" hidden="1" customHeight="1" x14ac:dyDescent="0.2">
      <c r="A737" s="105"/>
      <c r="B737" s="38" t="s">
        <v>120</v>
      </c>
      <c r="C737" s="30">
        <v>925</v>
      </c>
      <c r="D737" s="33" t="s">
        <v>8</v>
      </c>
      <c r="E737" s="33" t="s">
        <v>2</v>
      </c>
      <c r="F737" s="31" t="s">
        <v>2</v>
      </c>
      <c r="G737" s="31" t="s">
        <v>90</v>
      </c>
      <c r="H737" s="31" t="s">
        <v>2</v>
      </c>
      <c r="I737" s="31" t="s">
        <v>278</v>
      </c>
      <c r="J737" s="33" t="s">
        <v>59</v>
      </c>
      <c r="K737" s="23"/>
    </row>
    <row r="738" spans="1:11" s="17" customFormat="1" ht="31.5" hidden="1" customHeight="1" x14ac:dyDescent="0.2">
      <c r="A738" s="105"/>
      <c r="B738" s="34" t="s">
        <v>280</v>
      </c>
      <c r="C738" s="30">
        <v>925</v>
      </c>
      <c r="D738" s="33" t="s">
        <v>8</v>
      </c>
      <c r="E738" s="33" t="s">
        <v>2</v>
      </c>
      <c r="F738" s="33" t="s">
        <v>2</v>
      </c>
      <c r="G738" s="30">
        <v>1</v>
      </c>
      <c r="H738" s="33" t="s">
        <v>2</v>
      </c>
      <c r="I738" s="33" t="s">
        <v>279</v>
      </c>
      <c r="J738" s="33"/>
      <c r="K738" s="23">
        <f>SUM(K739)</f>
        <v>0</v>
      </c>
    </row>
    <row r="739" spans="1:11" s="17" customFormat="1" ht="31.5" hidden="1" customHeight="1" x14ac:dyDescent="0.2">
      <c r="A739" s="105"/>
      <c r="B739" s="38" t="s">
        <v>120</v>
      </c>
      <c r="C739" s="30">
        <v>925</v>
      </c>
      <c r="D739" s="33" t="s">
        <v>8</v>
      </c>
      <c r="E739" s="33" t="s">
        <v>2</v>
      </c>
      <c r="F739" s="33" t="s">
        <v>2</v>
      </c>
      <c r="G739" s="30">
        <v>1</v>
      </c>
      <c r="H739" s="33" t="s">
        <v>2</v>
      </c>
      <c r="I739" s="33" t="s">
        <v>279</v>
      </c>
      <c r="J739" s="33" t="s">
        <v>59</v>
      </c>
      <c r="K739" s="23"/>
    </row>
    <row r="740" spans="1:11" s="17" customFormat="1" ht="94.5" hidden="1" customHeight="1" x14ac:dyDescent="0.2">
      <c r="A740" s="105"/>
      <c r="B740" s="29" t="s">
        <v>262</v>
      </c>
      <c r="C740" s="30">
        <v>925</v>
      </c>
      <c r="D740" s="33" t="s">
        <v>8</v>
      </c>
      <c r="E740" s="33" t="s">
        <v>2</v>
      </c>
      <c r="F740" s="33" t="s">
        <v>2</v>
      </c>
      <c r="G740" s="30">
        <v>1</v>
      </c>
      <c r="H740" s="33" t="s">
        <v>2</v>
      </c>
      <c r="I740" s="33" t="s">
        <v>263</v>
      </c>
      <c r="J740" s="33"/>
      <c r="K740" s="23">
        <f>K741</f>
        <v>0</v>
      </c>
    </row>
    <row r="741" spans="1:11" s="17" customFormat="1" ht="31.5" hidden="1" customHeight="1" x14ac:dyDescent="0.2">
      <c r="A741" s="105"/>
      <c r="B741" s="38" t="s">
        <v>120</v>
      </c>
      <c r="C741" s="30">
        <v>925</v>
      </c>
      <c r="D741" s="33" t="s">
        <v>8</v>
      </c>
      <c r="E741" s="33" t="s">
        <v>2</v>
      </c>
      <c r="F741" s="33" t="s">
        <v>2</v>
      </c>
      <c r="G741" s="30">
        <v>1</v>
      </c>
      <c r="H741" s="33" t="s">
        <v>2</v>
      </c>
      <c r="I741" s="33" t="s">
        <v>263</v>
      </c>
      <c r="J741" s="33" t="s">
        <v>59</v>
      </c>
      <c r="K741" s="23"/>
    </row>
    <row r="742" spans="1:11" s="17" customFormat="1" ht="47.25" hidden="1" customHeight="1" x14ac:dyDescent="0.2">
      <c r="A742" s="105"/>
      <c r="B742" s="36" t="s">
        <v>107</v>
      </c>
      <c r="C742" s="30">
        <v>925</v>
      </c>
      <c r="D742" s="33" t="s">
        <v>8</v>
      </c>
      <c r="E742" s="33" t="s">
        <v>2</v>
      </c>
      <c r="F742" s="33" t="s">
        <v>2</v>
      </c>
      <c r="G742" s="30">
        <v>1</v>
      </c>
      <c r="H742" s="33" t="s">
        <v>4</v>
      </c>
      <c r="I742" s="33"/>
      <c r="J742" s="33"/>
      <c r="K742" s="23">
        <f>SUM(K747+K743+K745)</f>
        <v>1044967.8</v>
      </c>
    </row>
    <row r="743" spans="1:11" s="17" customFormat="1" ht="47.25" hidden="1" customHeight="1" x14ac:dyDescent="0.2">
      <c r="A743" s="105"/>
      <c r="B743" s="36" t="s">
        <v>108</v>
      </c>
      <c r="C743" s="30">
        <v>925</v>
      </c>
      <c r="D743" s="33" t="s">
        <v>8</v>
      </c>
      <c r="E743" s="33" t="s">
        <v>2</v>
      </c>
      <c r="F743" s="33" t="s">
        <v>2</v>
      </c>
      <c r="G743" s="30">
        <v>1</v>
      </c>
      <c r="H743" s="33" t="s">
        <v>4</v>
      </c>
      <c r="I743" s="33" t="s">
        <v>85</v>
      </c>
      <c r="J743" s="33"/>
      <c r="K743" s="23">
        <f>SUM(K744)</f>
        <v>265935.40000000002</v>
      </c>
    </row>
    <row r="744" spans="1:11" s="17" customFormat="1" ht="44.25" hidden="1" customHeight="1" x14ac:dyDescent="0.2">
      <c r="A744" s="105"/>
      <c r="B744" s="38" t="s">
        <v>120</v>
      </c>
      <c r="C744" s="30">
        <v>925</v>
      </c>
      <c r="D744" s="33" t="s">
        <v>8</v>
      </c>
      <c r="E744" s="33" t="s">
        <v>2</v>
      </c>
      <c r="F744" s="33" t="s">
        <v>2</v>
      </c>
      <c r="G744" s="30">
        <v>1</v>
      </c>
      <c r="H744" s="33" t="s">
        <v>4</v>
      </c>
      <c r="I744" s="33" t="s">
        <v>85</v>
      </c>
      <c r="J744" s="33" t="s">
        <v>59</v>
      </c>
      <c r="K744" s="23">
        <v>265935.40000000002</v>
      </c>
    </row>
    <row r="745" spans="1:11" s="17" customFormat="1" ht="31.5" hidden="1" customHeight="1" x14ac:dyDescent="0.2">
      <c r="A745" s="105"/>
      <c r="B745" s="29" t="s">
        <v>214</v>
      </c>
      <c r="C745" s="30">
        <v>925</v>
      </c>
      <c r="D745" s="33" t="s">
        <v>8</v>
      </c>
      <c r="E745" s="33" t="s">
        <v>2</v>
      </c>
      <c r="F745" s="31" t="s">
        <v>2</v>
      </c>
      <c r="G745" s="31" t="s">
        <v>90</v>
      </c>
      <c r="H745" s="31" t="s">
        <v>4</v>
      </c>
      <c r="I745" s="31" t="s">
        <v>197</v>
      </c>
      <c r="J745" s="33"/>
      <c r="K745" s="23">
        <f>K746</f>
        <v>0</v>
      </c>
    </row>
    <row r="746" spans="1:11" s="17" customFormat="1" ht="31.5" hidden="1" customHeight="1" x14ac:dyDescent="0.2">
      <c r="A746" s="105"/>
      <c r="B746" s="38" t="s">
        <v>120</v>
      </c>
      <c r="C746" s="30">
        <v>925</v>
      </c>
      <c r="D746" s="33" t="s">
        <v>8</v>
      </c>
      <c r="E746" s="33" t="s">
        <v>2</v>
      </c>
      <c r="F746" s="31" t="s">
        <v>2</v>
      </c>
      <c r="G746" s="31" t="s">
        <v>90</v>
      </c>
      <c r="H746" s="31" t="s">
        <v>4</v>
      </c>
      <c r="I746" s="31" t="s">
        <v>197</v>
      </c>
      <c r="J746" s="33" t="s">
        <v>59</v>
      </c>
      <c r="K746" s="23"/>
    </row>
    <row r="747" spans="1:11" s="17" customFormat="1" ht="63" hidden="1" customHeight="1" x14ac:dyDescent="0.2">
      <c r="A747" s="105"/>
      <c r="B747" s="36" t="s">
        <v>201</v>
      </c>
      <c r="C747" s="30">
        <v>925</v>
      </c>
      <c r="D747" s="33" t="s">
        <v>8</v>
      </c>
      <c r="E747" s="33" t="s">
        <v>2</v>
      </c>
      <c r="F747" s="33" t="s">
        <v>2</v>
      </c>
      <c r="G747" s="30">
        <v>1</v>
      </c>
      <c r="H747" s="33" t="s">
        <v>4</v>
      </c>
      <c r="I747" s="33" t="s">
        <v>109</v>
      </c>
      <c r="J747" s="33"/>
      <c r="K747" s="23">
        <f>SUM(K748)</f>
        <v>779032.4</v>
      </c>
    </row>
    <row r="748" spans="1:11" s="17" customFormat="1" ht="31.5" hidden="1" customHeight="1" x14ac:dyDescent="0.2">
      <c r="A748" s="105"/>
      <c r="B748" s="36" t="s">
        <v>120</v>
      </c>
      <c r="C748" s="30">
        <v>925</v>
      </c>
      <c r="D748" s="33" t="s">
        <v>8</v>
      </c>
      <c r="E748" s="33" t="s">
        <v>2</v>
      </c>
      <c r="F748" s="33" t="s">
        <v>2</v>
      </c>
      <c r="G748" s="30">
        <v>1</v>
      </c>
      <c r="H748" s="33" t="s">
        <v>4</v>
      </c>
      <c r="I748" s="33" t="s">
        <v>109</v>
      </c>
      <c r="J748" s="33" t="s">
        <v>59</v>
      </c>
      <c r="K748" s="23">
        <f>762388.5+16643.9</f>
        <v>779032.4</v>
      </c>
    </row>
    <row r="749" spans="1:11" s="17" customFormat="1" ht="15.6" hidden="1" customHeight="1" x14ac:dyDescent="0.2">
      <c r="A749" s="105"/>
      <c r="B749" s="29" t="s">
        <v>111</v>
      </c>
      <c r="C749" s="30">
        <v>925</v>
      </c>
      <c r="D749" s="33" t="s">
        <v>8</v>
      </c>
      <c r="E749" s="33" t="s">
        <v>2</v>
      </c>
      <c r="F749" s="31" t="s">
        <v>2</v>
      </c>
      <c r="G749" s="31" t="s">
        <v>90</v>
      </c>
      <c r="H749" s="31" t="s">
        <v>6</v>
      </c>
      <c r="I749" s="31"/>
      <c r="J749" s="33"/>
      <c r="K749" s="23">
        <f>SUM(K752+K750)</f>
        <v>0</v>
      </c>
    </row>
    <row r="750" spans="1:11" s="17" customFormat="1" ht="78.75" hidden="1" customHeight="1" x14ac:dyDescent="0.2">
      <c r="A750" s="105"/>
      <c r="B750" s="29" t="s">
        <v>264</v>
      </c>
      <c r="C750" s="30">
        <v>925</v>
      </c>
      <c r="D750" s="33" t="s">
        <v>8</v>
      </c>
      <c r="E750" s="33" t="s">
        <v>2</v>
      </c>
      <c r="F750" s="31" t="s">
        <v>2</v>
      </c>
      <c r="G750" s="31" t="s">
        <v>90</v>
      </c>
      <c r="H750" s="31" t="s">
        <v>6</v>
      </c>
      <c r="I750" s="31" t="s">
        <v>208</v>
      </c>
      <c r="J750" s="33"/>
      <c r="K750" s="23">
        <f>K751</f>
        <v>0</v>
      </c>
    </row>
    <row r="751" spans="1:11" s="17" customFormat="1" ht="33.75" hidden="1" customHeight="1" x14ac:dyDescent="0.2">
      <c r="A751" s="105"/>
      <c r="B751" s="36" t="s">
        <v>120</v>
      </c>
      <c r="C751" s="30">
        <v>925</v>
      </c>
      <c r="D751" s="33" t="s">
        <v>8</v>
      </c>
      <c r="E751" s="33" t="s">
        <v>2</v>
      </c>
      <c r="F751" s="31" t="s">
        <v>2</v>
      </c>
      <c r="G751" s="31" t="s">
        <v>90</v>
      </c>
      <c r="H751" s="31" t="s">
        <v>6</v>
      </c>
      <c r="I751" s="31" t="s">
        <v>208</v>
      </c>
      <c r="J751" s="33" t="s">
        <v>59</v>
      </c>
      <c r="K751" s="23"/>
    </row>
    <row r="752" spans="1:11" s="17" customFormat="1" ht="18" hidden="1" customHeight="1" x14ac:dyDescent="0.2">
      <c r="A752" s="105"/>
      <c r="B752" s="29" t="s">
        <v>260</v>
      </c>
      <c r="C752" s="30">
        <v>925</v>
      </c>
      <c r="D752" s="33" t="s">
        <v>8</v>
      </c>
      <c r="E752" s="33" t="s">
        <v>2</v>
      </c>
      <c r="F752" s="31" t="s">
        <v>2</v>
      </c>
      <c r="G752" s="31" t="s">
        <v>90</v>
      </c>
      <c r="H752" s="31" t="s">
        <v>6</v>
      </c>
      <c r="I752" s="31" t="s">
        <v>259</v>
      </c>
      <c r="J752" s="33"/>
      <c r="K752" s="23">
        <f>SUM(K753)</f>
        <v>0</v>
      </c>
    </row>
    <row r="753" spans="1:11" s="17" customFormat="1" ht="31.5" hidden="1" customHeight="1" x14ac:dyDescent="0.2">
      <c r="A753" s="105"/>
      <c r="B753" s="38" t="s">
        <v>120</v>
      </c>
      <c r="C753" s="30">
        <v>925</v>
      </c>
      <c r="D753" s="33" t="s">
        <v>8</v>
      </c>
      <c r="E753" s="33" t="s">
        <v>2</v>
      </c>
      <c r="F753" s="31" t="s">
        <v>2</v>
      </c>
      <c r="G753" s="31" t="s">
        <v>90</v>
      </c>
      <c r="H753" s="31" t="s">
        <v>6</v>
      </c>
      <c r="I753" s="31" t="s">
        <v>259</v>
      </c>
      <c r="J753" s="33" t="s">
        <v>59</v>
      </c>
      <c r="K753" s="23"/>
    </row>
    <row r="754" spans="1:11" s="17" customFormat="1" ht="63" hidden="1" customHeight="1" x14ac:dyDescent="0.2">
      <c r="A754" s="105"/>
      <c r="B754" s="34" t="s">
        <v>105</v>
      </c>
      <c r="C754" s="30">
        <v>925</v>
      </c>
      <c r="D754" s="33" t="s">
        <v>8</v>
      </c>
      <c r="E754" s="33" t="s">
        <v>2</v>
      </c>
      <c r="F754" s="33" t="s">
        <v>2</v>
      </c>
      <c r="G754" s="30">
        <v>1</v>
      </c>
      <c r="H754" s="33" t="s">
        <v>30</v>
      </c>
      <c r="I754" s="33"/>
      <c r="J754" s="33"/>
      <c r="K754" s="23">
        <f t="shared" ref="K754:K755" si="34">SUM(K755)</f>
        <v>577.20000000000005</v>
      </c>
    </row>
    <row r="755" spans="1:11" s="17" customFormat="1" ht="94.5" hidden="1" customHeight="1" x14ac:dyDescent="0.2">
      <c r="A755" s="105"/>
      <c r="B755" s="54" t="s">
        <v>198</v>
      </c>
      <c r="C755" s="30">
        <v>925</v>
      </c>
      <c r="D755" s="33" t="s">
        <v>8</v>
      </c>
      <c r="E755" s="33" t="s">
        <v>2</v>
      </c>
      <c r="F755" s="33" t="s">
        <v>2</v>
      </c>
      <c r="G755" s="30">
        <v>1</v>
      </c>
      <c r="H755" s="33" t="s">
        <v>30</v>
      </c>
      <c r="I755" s="33" t="s">
        <v>106</v>
      </c>
      <c r="J755" s="33"/>
      <c r="K755" s="23">
        <f t="shared" si="34"/>
        <v>577.20000000000005</v>
      </c>
    </row>
    <row r="756" spans="1:11" s="17" customFormat="1" ht="31.5" hidden="1" customHeight="1" x14ac:dyDescent="0.2">
      <c r="A756" s="105"/>
      <c r="B756" s="36" t="s">
        <v>120</v>
      </c>
      <c r="C756" s="30">
        <v>925</v>
      </c>
      <c r="D756" s="33" t="s">
        <v>8</v>
      </c>
      <c r="E756" s="33" t="s">
        <v>2</v>
      </c>
      <c r="F756" s="33" t="s">
        <v>2</v>
      </c>
      <c r="G756" s="30">
        <v>1</v>
      </c>
      <c r="H756" s="33" t="s">
        <v>30</v>
      </c>
      <c r="I756" s="33" t="s">
        <v>106</v>
      </c>
      <c r="J756" s="33" t="s">
        <v>59</v>
      </c>
      <c r="K756" s="23">
        <v>577.20000000000005</v>
      </c>
    </row>
    <row r="757" spans="1:11" s="17" customFormat="1" ht="18.75" hidden="1" customHeight="1" x14ac:dyDescent="0.2">
      <c r="A757" s="105"/>
      <c r="B757" s="34" t="s">
        <v>360</v>
      </c>
      <c r="C757" s="30">
        <v>925</v>
      </c>
      <c r="D757" s="33" t="s">
        <v>8</v>
      </c>
      <c r="E757" s="33" t="s">
        <v>2</v>
      </c>
      <c r="F757" s="31" t="s">
        <v>30</v>
      </c>
      <c r="G757" s="31"/>
      <c r="H757" s="31"/>
      <c r="I757" s="31"/>
      <c r="J757" s="31"/>
      <c r="K757" s="23">
        <f>K758</f>
        <v>0</v>
      </c>
    </row>
    <row r="758" spans="1:11" s="17" customFormat="1" ht="31.5" hidden="1" customHeight="1" x14ac:dyDescent="0.2">
      <c r="A758" s="105"/>
      <c r="B758" s="55" t="s">
        <v>361</v>
      </c>
      <c r="C758" s="30">
        <v>925</v>
      </c>
      <c r="D758" s="33" t="s">
        <v>8</v>
      </c>
      <c r="E758" s="33" t="s">
        <v>2</v>
      </c>
      <c r="F758" s="31" t="s">
        <v>30</v>
      </c>
      <c r="G758" s="31" t="s">
        <v>90</v>
      </c>
      <c r="H758" s="31"/>
      <c r="I758" s="31"/>
      <c r="J758" s="31"/>
      <c r="K758" s="23">
        <f>K759</f>
        <v>0</v>
      </c>
    </row>
    <row r="759" spans="1:11" s="17" customFormat="1" ht="47.25" hidden="1" customHeight="1" x14ac:dyDescent="0.2">
      <c r="A759" s="105"/>
      <c r="B759" s="34" t="s">
        <v>367</v>
      </c>
      <c r="C759" s="30">
        <v>925</v>
      </c>
      <c r="D759" s="33" t="s">
        <v>8</v>
      </c>
      <c r="E759" s="33" t="s">
        <v>2</v>
      </c>
      <c r="F759" s="31" t="s">
        <v>30</v>
      </c>
      <c r="G759" s="31" t="s">
        <v>90</v>
      </c>
      <c r="H759" s="31" t="s">
        <v>2</v>
      </c>
      <c r="I759" s="31"/>
      <c r="J759" s="33"/>
      <c r="K759" s="23">
        <f>K760</f>
        <v>0</v>
      </c>
    </row>
    <row r="760" spans="1:11" s="17" customFormat="1" ht="31.5" hidden="1" customHeight="1" x14ac:dyDescent="0.2">
      <c r="A760" s="105"/>
      <c r="B760" s="34" t="s">
        <v>303</v>
      </c>
      <c r="C760" s="30">
        <v>925</v>
      </c>
      <c r="D760" s="33" t="s">
        <v>8</v>
      </c>
      <c r="E760" s="33" t="s">
        <v>2</v>
      </c>
      <c r="F760" s="31" t="s">
        <v>30</v>
      </c>
      <c r="G760" s="31" t="s">
        <v>90</v>
      </c>
      <c r="H760" s="31" t="s">
        <v>2</v>
      </c>
      <c r="I760" s="31" t="s">
        <v>304</v>
      </c>
      <c r="J760" s="33"/>
      <c r="K760" s="23">
        <f>K761</f>
        <v>0</v>
      </c>
    </row>
    <row r="761" spans="1:11" s="17" customFormat="1" ht="31.5" hidden="1" customHeight="1" x14ac:dyDescent="0.2">
      <c r="A761" s="105"/>
      <c r="B761" s="38" t="s">
        <v>120</v>
      </c>
      <c r="C761" s="30">
        <v>925</v>
      </c>
      <c r="D761" s="33" t="s">
        <v>8</v>
      </c>
      <c r="E761" s="33" t="s">
        <v>2</v>
      </c>
      <c r="F761" s="31" t="s">
        <v>30</v>
      </c>
      <c r="G761" s="31" t="s">
        <v>90</v>
      </c>
      <c r="H761" s="31" t="s">
        <v>2</v>
      </c>
      <c r="I761" s="31" t="s">
        <v>304</v>
      </c>
      <c r="J761" s="33" t="s">
        <v>59</v>
      </c>
      <c r="K761" s="23"/>
    </row>
    <row r="762" spans="1:11" s="17" customFormat="1" ht="31.5" hidden="1" customHeight="1" x14ac:dyDescent="0.2">
      <c r="A762" s="105"/>
      <c r="B762" s="34" t="s">
        <v>144</v>
      </c>
      <c r="C762" s="30">
        <v>925</v>
      </c>
      <c r="D762" s="33" t="s">
        <v>8</v>
      </c>
      <c r="E762" s="33" t="s">
        <v>2</v>
      </c>
      <c r="F762" s="33" t="s">
        <v>40</v>
      </c>
      <c r="G762" s="30"/>
      <c r="H762" s="33"/>
      <c r="I762" s="33"/>
      <c r="J762" s="33"/>
      <c r="K762" s="23">
        <f>SUM(K763+K767)</f>
        <v>10000</v>
      </c>
    </row>
    <row r="763" spans="1:11" s="17" customFormat="1" ht="18" hidden="1" customHeight="1" x14ac:dyDescent="0.2">
      <c r="A763" s="105"/>
      <c r="B763" s="34" t="s">
        <v>163</v>
      </c>
      <c r="C763" s="30">
        <v>925</v>
      </c>
      <c r="D763" s="33" t="s">
        <v>8</v>
      </c>
      <c r="E763" s="33" t="s">
        <v>2</v>
      </c>
      <c r="F763" s="33" t="s">
        <v>40</v>
      </c>
      <c r="G763" s="30">
        <v>2</v>
      </c>
      <c r="H763" s="33"/>
      <c r="I763" s="33"/>
      <c r="J763" s="33"/>
      <c r="K763" s="23">
        <f>K764</f>
        <v>0</v>
      </c>
    </row>
    <row r="764" spans="1:11" s="17" customFormat="1" ht="31.5" hidden="1" customHeight="1" x14ac:dyDescent="0.2">
      <c r="A764" s="105"/>
      <c r="B764" s="34" t="s">
        <v>194</v>
      </c>
      <c r="C764" s="30">
        <v>925</v>
      </c>
      <c r="D764" s="33" t="s">
        <v>8</v>
      </c>
      <c r="E764" s="33" t="s">
        <v>2</v>
      </c>
      <c r="F764" s="33" t="s">
        <v>40</v>
      </c>
      <c r="G764" s="30">
        <v>2</v>
      </c>
      <c r="H764" s="33" t="s">
        <v>4</v>
      </c>
      <c r="I764" s="33"/>
      <c r="J764" s="33"/>
      <c r="K764" s="23">
        <f>K765</f>
        <v>0</v>
      </c>
    </row>
    <row r="765" spans="1:11" s="17" customFormat="1" ht="51" hidden="1" customHeight="1" x14ac:dyDescent="0.2">
      <c r="A765" s="105"/>
      <c r="B765" s="34" t="s">
        <v>218</v>
      </c>
      <c r="C765" s="30">
        <v>925</v>
      </c>
      <c r="D765" s="33" t="s">
        <v>8</v>
      </c>
      <c r="E765" s="33" t="s">
        <v>2</v>
      </c>
      <c r="F765" s="33" t="s">
        <v>40</v>
      </c>
      <c r="G765" s="30">
        <v>2</v>
      </c>
      <c r="H765" s="33" t="s">
        <v>4</v>
      </c>
      <c r="I765" s="33" t="s">
        <v>193</v>
      </c>
      <c r="J765" s="33"/>
      <c r="K765" s="23">
        <f>K766</f>
        <v>0</v>
      </c>
    </row>
    <row r="766" spans="1:11" s="17" customFormat="1" ht="31.5" hidden="1" customHeight="1" x14ac:dyDescent="0.2">
      <c r="A766" s="105"/>
      <c r="B766" s="38" t="s">
        <v>120</v>
      </c>
      <c r="C766" s="30">
        <v>925</v>
      </c>
      <c r="D766" s="33" t="s">
        <v>8</v>
      </c>
      <c r="E766" s="33" t="s">
        <v>2</v>
      </c>
      <c r="F766" s="33" t="s">
        <v>40</v>
      </c>
      <c r="G766" s="30">
        <v>2</v>
      </c>
      <c r="H766" s="33" t="s">
        <v>4</v>
      </c>
      <c r="I766" s="33" t="s">
        <v>193</v>
      </c>
      <c r="J766" s="33" t="s">
        <v>59</v>
      </c>
      <c r="K766" s="23"/>
    </row>
    <row r="767" spans="1:11" s="17" customFormat="1" ht="18" hidden="1" customHeight="1" x14ac:dyDescent="0.2">
      <c r="A767" s="105"/>
      <c r="B767" s="29" t="s">
        <v>365</v>
      </c>
      <c r="C767" s="30">
        <v>925</v>
      </c>
      <c r="D767" s="33" t="s">
        <v>8</v>
      </c>
      <c r="E767" s="33" t="s">
        <v>2</v>
      </c>
      <c r="F767" s="31" t="s">
        <v>40</v>
      </c>
      <c r="G767" s="31" t="s">
        <v>138</v>
      </c>
      <c r="H767" s="31"/>
      <c r="I767" s="31"/>
      <c r="J767" s="33"/>
      <c r="K767" s="23">
        <f>SUM(K768)</f>
        <v>10000</v>
      </c>
    </row>
    <row r="768" spans="1:11" s="17" customFormat="1" ht="32.25" hidden="1" customHeight="1" x14ac:dyDescent="0.2">
      <c r="A768" s="105"/>
      <c r="B768" s="29" t="s">
        <v>368</v>
      </c>
      <c r="C768" s="30">
        <v>925</v>
      </c>
      <c r="D768" s="33" t="s">
        <v>8</v>
      </c>
      <c r="E768" s="33" t="s">
        <v>2</v>
      </c>
      <c r="F768" s="31" t="s">
        <v>40</v>
      </c>
      <c r="G768" s="31" t="s">
        <v>138</v>
      </c>
      <c r="H768" s="31" t="s">
        <v>2</v>
      </c>
      <c r="I768" s="31"/>
      <c r="J768" s="33"/>
      <c r="K768" s="23">
        <f>SUM(K769)</f>
        <v>10000</v>
      </c>
    </row>
    <row r="769" spans="1:11" s="17" customFormat="1" ht="49.5" hidden="1" customHeight="1" x14ac:dyDescent="0.2">
      <c r="A769" s="105"/>
      <c r="B769" s="29" t="s">
        <v>369</v>
      </c>
      <c r="C769" s="30">
        <v>925</v>
      </c>
      <c r="D769" s="33" t="s">
        <v>8</v>
      </c>
      <c r="E769" s="33" t="s">
        <v>2</v>
      </c>
      <c r="F769" s="31" t="s">
        <v>40</v>
      </c>
      <c r="G769" s="31" t="s">
        <v>138</v>
      </c>
      <c r="H769" s="31" t="s">
        <v>2</v>
      </c>
      <c r="I769" s="31" t="s">
        <v>150</v>
      </c>
      <c r="J769" s="33"/>
      <c r="K769" s="23">
        <f>SUM(K770)</f>
        <v>10000</v>
      </c>
    </row>
    <row r="770" spans="1:11" s="17" customFormat="1" ht="31.5" hidden="1" customHeight="1" x14ac:dyDescent="0.2">
      <c r="A770" s="105"/>
      <c r="B770" s="38" t="s">
        <v>120</v>
      </c>
      <c r="C770" s="30">
        <v>925</v>
      </c>
      <c r="D770" s="33" t="s">
        <v>8</v>
      </c>
      <c r="E770" s="33" t="s">
        <v>2</v>
      </c>
      <c r="F770" s="31" t="s">
        <v>40</v>
      </c>
      <c r="G770" s="31" t="s">
        <v>138</v>
      </c>
      <c r="H770" s="31" t="s">
        <v>2</v>
      </c>
      <c r="I770" s="31" t="s">
        <v>150</v>
      </c>
      <c r="J770" s="33" t="s">
        <v>59</v>
      </c>
      <c r="K770" s="23">
        <v>10000</v>
      </c>
    </row>
    <row r="771" spans="1:11" s="17" customFormat="1" ht="18" hidden="1" customHeight="1" x14ac:dyDescent="0.2">
      <c r="A771" s="105"/>
      <c r="B771" s="29" t="s">
        <v>26</v>
      </c>
      <c r="C771" s="30">
        <v>925</v>
      </c>
      <c r="D771" s="33" t="s">
        <v>8</v>
      </c>
      <c r="E771" s="33" t="s">
        <v>4</v>
      </c>
      <c r="F771" s="33"/>
      <c r="G771" s="30"/>
      <c r="H771" s="33"/>
      <c r="I771" s="33"/>
      <c r="J771" s="33"/>
      <c r="K771" s="23">
        <f>SUM(K772+K836+K831)</f>
        <v>1920203.8000000003</v>
      </c>
    </row>
    <row r="772" spans="1:11" s="17" customFormat="1" ht="18" hidden="1" customHeight="1" x14ac:dyDescent="0.2">
      <c r="A772" s="105"/>
      <c r="B772" s="29" t="s">
        <v>362</v>
      </c>
      <c r="C772" s="30">
        <v>925</v>
      </c>
      <c r="D772" s="33" t="s">
        <v>8</v>
      </c>
      <c r="E772" s="33" t="s">
        <v>4</v>
      </c>
      <c r="F772" s="33" t="s">
        <v>2</v>
      </c>
      <c r="G772" s="30"/>
      <c r="H772" s="33"/>
      <c r="I772" s="33"/>
      <c r="J772" s="33"/>
      <c r="K772" s="23">
        <f>SUM(K773)</f>
        <v>1902331.7000000002</v>
      </c>
    </row>
    <row r="773" spans="1:11" s="17" customFormat="1" ht="16.5" hidden="1" customHeight="1" x14ac:dyDescent="0.2">
      <c r="A773" s="105"/>
      <c r="B773" s="34" t="s">
        <v>363</v>
      </c>
      <c r="C773" s="30">
        <v>925</v>
      </c>
      <c r="D773" s="33" t="s">
        <v>8</v>
      </c>
      <c r="E773" s="33" t="s">
        <v>4</v>
      </c>
      <c r="F773" s="33" t="s">
        <v>2</v>
      </c>
      <c r="G773" s="30">
        <v>1</v>
      </c>
      <c r="H773" s="33"/>
      <c r="I773" s="33"/>
      <c r="J773" s="33"/>
      <c r="K773" s="23">
        <f>SUM(K820+K783+K792+K815+K774+K823+K826)</f>
        <v>1902331.7000000002</v>
      </c>
    </row>
    <row r="774" spans="1:11" s="17" customFormat="1" ht="63" hidden="1" customHeight="1" x14ac:dyDescent="0.2">
      <c r="A774" s="105"/>
      <c r="B774" s="34" t="s">
        <v>366</v>
      </c>
      <c r="C774" s="30">
        <v>925</v>
      </c>
      <c r="D774" s="33" t="s">
        <v>8</v>
      </c>
      <c r="E774" s="33" t="s">
        <v>4</v>
      </c>
      <c r="F774" s="31" t="s">
        <v>2</v>
      </c>
      <c r="G774" s="31" t="s">
        <v>90</v>
      </c>
      <c r="H774" s="31" t="s">
        <v>2</v>
      </c>
      <c r="I774" s="31"/>
      <c r="J774" s="33"/>
      <c r="K774" s="23">
        <f>K781+K779+K777+K775</f>
        <v>0</v>
      </c>
    </row>
    <row r="775" spans="1:11" s="17" customFormat="1" ht="31.5" hidden="1" customHeight="1" x14ac:dyDescent="0.2">
      <c r="A775" s="105"/>
      <c r="B775" s="34" t="s">
        <v>542</v>
      </c>
      <c r="C775" s="30">
        <v>925</v>
      </c>
      <c r="D775" s="33" t="s">
        <v>8</v>
      </c>
      <c r="E775" s="33" t="s">
        <v>4</v>
      </c>
      <c r="F775" s="31" t="s">
        <v>2</v>
      </c>
      <c r="G775" s="31" t="s">
        <v>90</v>
      </c>
      <c r="H775" s="31" t="s">
        <v>2</v>
      </c>
      <c r="I775" s="31" t="s">
        <v>475</v>
      </c>
      <c r="J775" s="33"/>
      <c r="K775" s="23">
        <f>K776</f>
        <v>0</v>
      </c>
    </row>
    <row r="776" spans="1:11" s="17" customFormat="1" ht="31.5" hidden="1" customHeight="1" x14ac:dyDescent="0.2">
      <c r="A776" s="105"/>
      <c r="B776" s="38" t="s">
        <v>120</v>
      </c>
      <c r="C776" s="30">
        <v>925</v>
      </c>
      <c r="D776" s="33" t="s">
        <v>8</v>
      </c>
      <c r="E776" s="33" t="s">
        <v>4</v>
      </c>
      <c r="F776" s="31" t="s">
        <v>2</v>
      </c>
      <c r="G776" s="31" t="s">
        <v>90</v>
      </c>
      <c r="H776" s="31" t="s">
        <v>2</v>
      </c>
      <c r="I776" s="31" t="s">
        <v>475</v>
      </c>
      <c r="J776" s="33" t="s">
        <v>59</v>
      </c>
      <c r="K776" s="23"/>
    </row>
    <row r="777" spans="1:11" s="17" customFormat="1" ht="31.5" hidden="1" customHeight="1" x14ac:dyDescent="0.2">
      <c r="A777" s="105"/>
      <c r="B777" s="34" t="s">
        <v>277</v>
      </c>
      <c r="C777" s="30">
        <v>925</v>
      </c>
      <c r="D777" s="33" t="s">
        <v>8</v>
      </c>
      <c r="E777" s="33" t="s">
        <v>4</v>
      </c>
      <c r="F777" s="31" t="s">
        <v>2</v>
      </c>
      <c r="G777" s="31" t="s">
        <v>90</v>
      </c>
      <c r="H777" s="31" t="s">
        <v>2</v>
      </c>
      <c r="I777" s="31" t="s">
        <v>278</v>
      </c>
      <c r="J777" s="33"/>
      <c r="K777" s="23">
        <f>K778</f>
        <v>0</v>
      </c>
    </row>
    <row r="778" spans="1:11" s="17" customFormat="1" ht="31.5" hidden="1" customHeight="1" x14ac:dyDescent="0.2">
      <c r="A778" s="105"/>
      <c r="B778" s="38" t="s">
        <v>120</v>
      </c>
      <c r="C778" s="30">
        <v>925</v>
      </c>
      <c r="D778" s="33" t="s">
        <v>8</v>
      </c>
      <c r="E778" s="33" t="s">
        <v>4</v>
      </c>
      <c r="F778" s="31" t="s">
        <v>2</v>
      </c>
      <c r="G778" s="31" t="s">
        <v>90</v>
      </c>
      <c r="H778" s="31" t="s">
        <v>2</v>
      </c>
      <c r="I778" s="31" t="s">
        <v>278</v>
      </c>
      <c r="J778" s="33" t="s">
        <v>59</v>
      </c>
      <c r="K778" s="23"/>
    </row>
    <row r="779" spans="1:11" s="17" customFormat="1" ht="31.5" hidden="1" customHeight="1" x14ac:dyDescent="0.2">
      <c r="A779" s="105"/>
      <c r="B779" s="34" t="s">
        <v>280</v>
      </c>
      <c r="C779" s="30">
        <v>925</v>
      </c>
      <c r="D779" s="33" t="s">
        <v>8</v>
      </c>
      <c r="E779" s="33" t="s">
        <v>4</v>
      </c>
      <c r="F779" s="33" t="s">
        <v>2</v>
      </c>
      <c r="G779" s="30">
        <v>1</v>
      </c>
      <c r="H779" s="33" t="s">
        <v>2</v>
      </c>
      <c r="I779" s="33" t="s">
        <v>279</v>
      </c>
      <c r="J779" s="33"/>
      <c r="K779" s="23">
        <f>SUM(K780)</f>
        <v>0</v>
      </c>
    </row>
    <row r="780" spans="1:11" s="17" customFormat="1" ht="31.5" hidden="1" customHeight="1" x14ac:dyDescent="0.2">
      <c r="A780" s="105"/>
      <c r="B780" s="38" t="s">
        <v>120</v>
      </c>
      <c r="C780" s="30">
        <v>925</v>
      </c>
      <c r="D780" s="33" t="s">
        <v>8</v>
      </c>
      <c r="E780" s="33" t="s">
        <v>4</v>
      </c>
      <c r="F780" s="33" t="s">
        <v>2</v>
      </c>
      <c r="G780" s="30">
        <v>1</v>
      </c>
      <c r="H780" s="33" t="s">
        <v>2</v>
      </c>
      <c r="I780" s="33" t="s">
        <v>279</v>
      </c>
      <c r="J780" s="33" t="s">
        <v>59</v>
      </c>
      <c r="K780" s="23"/>
    </row>
    <row r="781" spans="1:11" s="17" customFormat="1" ht="94.5" hidden="1" customHeight="1" x14ac:dyDescent="0.2">
      <c r="A781" s="105"/>
      <c r="B781" s="29" t="s">
        <v>292</v>
      </c>
      <c r="C781" s="30">
        <v>925</v>
      </c>
      <c r="D781" s="33" t="s">
        <v>8</v>
      </c>
      <c r="E781" s="33" t="s">
        <v>4</v>
      </c>
      <c r="F781" s="31" t="s">
        <v>2</v>
      </c>
      <c r="G781" s="31" t="s">
        <v>90</v>
      </c>
      <c r="H781" s="31" t="s">
        <v>2</v>
      </c>
      <c r="I781" s="31" t="s">
        <v>258</v>
      </c>
      <c r="J781" s="31"/>
      <c r="K781" s="23">
        <f>K782</f>
        <v>0</v>
      </c>
    </row>
    <row r="782" spans="1:11" s="17" customFormat="1" ht="31.5" hidden="1" customHeight="1" x14ac:dyDescent="0.2">
      <c r="A782" s="105"/>
      <c r="B782" s="38" t="s">
        <v>120</v>
      </c>
      <c r="C782" s="30">
        <v>925</v>
      </c>
      <c r="D782" s="33" t="s">
        <v>8</v>
      </c>
      <c r="E782" s="33" t="s">
        <v>4</v>
      </c>
      <c r="F782" s="31" t="s">
        <v>2</v>
      </c>
      <c r="G782" s="31" t="s">
        <v>90</v>
      </c>
      <c r="H782" s="31" t="s">
        <v>2</v>
      </c>
      <c r="I782" s="31" t="s">
        <v>258</v>
      </c>
      <c r="J782" s="31" t="s">
        <v>59</v>
      </c>
      <c r="K782" s="23"/>
    </row>
    <row r="783" spans="1:11" s="17" customFormat="1" ht="52.5" hidden="1" customHeight="1" x14ac:dyDescent="0.2">
      <c r="A783" s="105"/>
      <c r="B783" s="34" t="s">
        <v>107</v>
      </c>
      <c r="C783" s="30">
        <v>925</v>
      </c>
      <c r="D783" s="33" t="s">
        <v>8</v>
      </c>
      <c r="E783" s="33" t="s">
        <v>4</v>
      </c>
      <c r="F783" s="33" t="s">
        <v>2</v>
      </c>
      <c r="G783" s="30">
        <v>1</v>
      </c>
      <c r="H783" s="33" t="s">
        <v>4</v>
      </c>
      <c r="I783" s="33"/>
      <c r="J783" s="33"/>
      <c r="K783" s="23">
        <f>SUM(K784+K786+K789+K790)</f>
        <v>1618165.8</v>
      </c>
    </row>
    <row r="784" spans="1:11" s="17" customFormat="1" ht="47.25" hidden="1" customHeight="1" x14ac:dyDescent="0.2">
      <c r="A784" s="105"/>
      <c r="B784" s="36" t="s">
        <v>108</v>
      </c>
      <c r="C784" s="30">
        <v>925</v>
      </c>
      <c r="D784" s="33" t="s">
        <v>8</v>
      </c>
      <c r="E784" s="33" t="s">
        <v>4</v>
      </c>
      <c r="F784" s="33" t="s">
        <v>2</v>
      </c>
      <c r="G784" s="30">
        <v>1</v>
      </c>
      <c r="H784" s="33" t="s">
        <v>4</v>
      </c>
      <c r="I784" s="33" t="s">
        <v>85</v>
      </c>
      <c r="J784" s="33"/>
      <c r="K784" s="23">
        <f>SUM(K785:K785)</f>
        <v>157617.79999999999</v>
      </c>
    </row>
    <row r="785" spans="1:11" s="17" customFormat="1" ht="31.5" hidden="1" customHeight="1" x14ac:dyDescent="0.2">
      <c r="A785" s="105"/>
      <c r="B785" s="38" t="s">
        <v>120</v>
      </c>
      <c r="C785" s="30">
        <v>925</v>
      </c>
      <c r="D785" s="33" t="s">
        <v>8</v>
      </c>
      <c r="E785" s="33" t="s">
        <v>4</v>
      </c>
      <c r="F785" s="33" t="s">
        <v>2</v>
      </c>
      <c r="G785" s="30">
        <v>1</v>
      </c>
      <c r="H785" s="33" t="s">
        <v>4</v>
      </c>
      <c r="I785" s="33" t="s">
        <v>85</v>
      </c>
      <c r="J785" s="33" t="s">
        <v>59</v>
      </c>
      <c r="K785" s="23">
        <v>157617.79999999999</v>
      </c>
    </row>
    <row r="786" spans="1:11" s="17" customFormat="1" ht="31.5" hidden="1" customHeight="1" x14ac:dyDescent="0.2">
      <c r="A786" s="105"/>
      <c r="B786" s="29" t="s">
        <v>214</v>
      </c>
      <c r="C786" s="30">
        <v>925</v>
      </c>
      <c r="D786" s="33" t="s">
        <v>8</v>
      </c>
      <c r="E786" s="33" t="s">
        <v>4</v>
      </c>
      <c r="F786" s="31" t="s">
        <v>2</v>
      </c>
      <c r="G786" s="31" t="s">
        <v>90</v>
      </c>
      <c r="H786" s="33" t="s">
        <v>4</v>
      </c>
      <c r="I786" s="31" t="s">
        <v>197</v>
      </c>
      <c r="J786" s="33"/>
      <c r="K786" s="23">
        <f>K787</f>
        <v>0</v>
      </c>
    </row>
    <row r="787" spans="1:11" s="17" customFormat="1" ht="31.5" hidden="1" customHeight="1" x14ac:dyDescent="0.2">
      <c r="A787" s="105"/>
      <c r="B787" s="38" t="s">
        <v>120</v>
      </c>
      <c r="C787" s="30">
        <v>925</v>
      </c>
      <c r="D787" s="33" t="s">
        <v>8</v>
      </c>
      <c r="E787" s="33" t="s">
        <v>4</v>
      </c>
      <c r="F787" s="31" t="s">
        <v>2</v>
      </c>
      <c r="G787" s="31" t="s">
        <v>90</v>
      </c>
      <c r="H787" s="33" t="s">
        <v>4</v>
      </c>
      <c r="I787" s="31" t="s">
        <v>197</v>
      </c>
      <c r="J787" s="33" t="s">
        <v>59</v>
      </c>
      <c r="K787" s="23"/>
    </row>
    <row r="788" spans="1:11" s="17" customFormat="1" ht="140.44999999999999" hidden="1" customHeight="1" x14ac:dyDescent="0.2">
      <c r="A788" s="105"/>
      <c r="B788" s="36" t="s">
        <v>298</v>
      </c>
      <c r="C788" s="30">
        <v>925</v>
      </c>
      <c r="D788" s="33" t="s">
        <v>8</v>
      </c>
      <c r="E788" s="33" t="s">
        <v>4</v>
      </c>
      <c r="F788" s="31" t="s">
        <v>2</v>
      </c>
      <c r="G788" s="31" t="s">
        <v>90</v>
      </c>
      <c r="H788" s="33" t="s">
        <v>4</v>
      </c>
      <c r="I788" s="33" t="s">
        <v>271</v>
      </c>
      <c r="J788" s="33"/>
      <c r="K788" s="23">
        <f>K789</f>
        <v>0</v>
      </c>
    </row>
    <row r="789" spans="1:11" s="17" customFormat="1" ht="31.5" hidden="1" customHeight="1" x14ac:dyDescent="0.2">
      <c r="A789" s="105"/>
      <c r="B789" s="38" t="s">
        <v>120</v>
      </c>
      <c r="C789" s="30">
        <v>925</v>
      </c>
      <c r="D789" s="33" t="s">
        <v>8</v>
      </c>
      <c r="E789" s="33" t="s">
        <v>4</v>
      </c>
      <c r="F789" s="31" t="s">
        <v>2</v>
      </c>
      <c r="G789" s="31" t="s">
        <v>90</v>
      </c>
      <c r="H789" s="33" t="s">
        <v>4</v>
      </c>
      <c r="I789" s="33" t="s">
        <v>271</v>
      </c>
      <c r="J789" s="33" t="s">
        <v>59</v>
      </c>
      <c r="K789" s="23"/>
    </row>
    <row r="790" spans="1:11" s="17" customFormat="1" ht="63" hidden="1" customHeight="1" x14ac:dyDescent="0.2">
      <c r="A790" s="105"/>
      <c r="B790" s="36" t="s">
        <v>201</v>
      </c>
      <c r="C790" s="30">
        <v>925</v>
      </c>
      <c r="D790" s="33" t="s">
        <v>8</v>
      </c>
      <c r="E790" s="33" t="s">
        <v>4</v>
      </c>
      <c r="F790" s="33" t="s">
        <v>2</v>
      </c>
      <c r="G790" s="30">
        <v>1</v>
      </c>
      <c r="H790" s="33" t="s">
        <v>4</v>
      </c>
      <c r="I790" s="33" t="s">
        <v>109</v>
      </c>
      <c r="J790" s="33"/>
      <c r="K790" s="23">
        <f>SUM(K791:K791)</f>
        <v>1460548</v>
      </c>
    </row>
    <row r="791" spans="1:11" s="17" customFormat="1" ht="31.5" hidden="1" customHeight="1" x14ac:dyDescent="0.2">
      <c r="A791" s="105"/>
      <c r="B791" s="36" t="s">
        <v>120</v>
      </c>
      <c r="C791" s="30">
        <v>925</v>
      </c>
      <c r="D791" s="33" t="s">
        <v>8</v>
      </c>
      <c r="E791" s="33" t="s">
        <v>4</v>
      </c>
      <c r="F791" s="33" t="s">
        <v>2</v>
      </c>
      <c r="G791" s="30">
        <v>1</v>
      </c>
      <c r="H791" s="33" t="s">
        <v>4</v>
      </c>
      <c r="I791" s="33" t="s">
        <v>109</v>
      </c>
      <c r="J791" s="33" t="s">
        <v>59</v>
      </c>
      <c r="K791" s="23">
        <v>1460548</v>
      </c>
    </row>
    <row r="792" spans="1:11" s="17" customFormat="1" ht="18.600000000000001" hidden="1" customHeight="1" x14ac:dyDescent="0.2">
      <c r="A792" s="105"/>
      <c r="B792" s="29" t="s">
        <v>111</v>
      </c>
      <c r="C792" s="30">
        <v>925</v>
      </c>
      <c r="D792" s="33" t="s">
        <v>8</v>
      </c>
      <c r="E792" s="33" t="s">
        <v>4</v>
      </c>
      <c r="F792" s="33" t="s">
        <v>2</v>
      </c>
      <c r="G792" s="30">
        <v>1</v>
      </c>
      <c r="H792" s="31" t="s">
        <v>6</v>
      </c>
      <c r="I792" s="33"/>
      <c r="J792" s="33"/>
      <c r="K792" s="23">
        <f>SUM(K793+K795+K805+K797+K809+K799+K807+K813+L782+K811+K803+K801)</f>
        <v>168475.3</v>
      </c>
    </row>
    <row r="793" spans="1:11" s="17" customFormat="1" ht="63" hidden="1" customHeight="1" x14ac:dyDescent="0.2">
      <c r="A793" s="105"/>
      <c r="B793" s="29" t="s">
        <v>478</v>
      </c>
      <c r="C793" s="30">
        <v>925</v>
      </c>
      <c r="D793" s="33" t="s">
        <v>8</v>
      </c>
      <c r="E793" s="33" t="s">
        <v>4</v>
      </c>
      <c r="F793" s="31" t="s">
        <v>2</v>
      </c>
      <c r="G793" s="31" t="s">
        <v>90</v>
      </c>
      <c r="H793" s="31" t="s">
        <v>6</v>
      </c>
      <c r="I793" s="31" t="s">
        <v>477</v>
      </c>
      <c r="J793" s="33"/>
      <c r="K793" s="23">
        <f>K794</f>
        <v>0</v>
      </c>
    </row>
    <row r="794" spans="1:11" s="17" customFormat="1" ht="31.5" hidden="1" customHeight="1" x14ac:dyDescent="0.2">
      <c r="A794" s="105"/>
      <c r="B794" s="29" t="s">
        <v>120</v>
      </c>
      <c r="C794" s="30">
        <v>925</v>
      </c>
      <c r="D794" s="33" t="s">
        <v>8</v>
      </c>
      <c r="E794" s="33" t="s">
        <v>4</v>
      </c>
      <c r="F794" s="31" t="s">
        <v>2</v>
      </c>
      <c r="G794" s="31" t="s">
        <v>90</v>
      </c>
      <c r="H794" s="31" t="s">
        <v>6</v>
      </c>
      <c r="I794" s="31" t="s">
        <v>477</v>
      </c>
      <c r="J794" s="33" t="s">
        <v>59</v>
      </c>
      <c r="K794" s="23"/>
    </row>
    <row r="795" spans="1:11" s="17" customFormat="1" ht="31.5" hidden="1" customHeight="1" x14ac:dyDescent="0.2">
      <c r="A795" s="105"/>
      <c r="B795" s="52" t="s">
        <v>140</v>
      </c>
      <c r="C795" s="30">
        <v>925</v>
      </c>
      <c r="D795" s="33" t="s">
        <v>8</v>
      </c>
      <c r="E795" s="33" t="s">
        <v>4</v>
      </c>
      <c r="F795" s="33" t="s">
        <v>2</v>
      </c>
      <c r="G795" s="30">
        <v>1</v>
      </c>
      <c r="H795" s="31" t="s">
        <v>6</v>
      </c>
      <c r="I795" s="33" t="s">
        <v>112</v>
      </c>
      <c r="J795" s="33"/>
      <c r="K795" s="23">
        <f>SUM(K796)</f>
        <v>0</v>
      </c>
    </row>
    <row r="796" spans="1:11" s="17" customFormat="1" ht="31.5" hidden="1" customHeight="1" x14ac:dyDescent="0.2">
      <c r="A796" s="105"/>
      <c r="B796" s="36" t="s">
        <v>120</v>
      </c>
      <c r="C796" s="30">
        <v>925</v>
      </c>
      <c r="D796" s="33" t="s">
        <v>8</v>
      </c>
      <c r="E796" s="33" t="s">
        <v>4</v>
      </c>
      <c r="F796" s="33" t="s">
        <v>2</v>
      </c>
      <c r="G796" s="30">
        <v>1</v>
      </c>
      <c r="H796" s="31" t="s">
        <v>6</v>
      </c>
      <c r="I796" s="33" t="s">
        <v>112</v>
      </c>
      <c r="J796" s="33" t="s">
        <v>59</v>
      </c>
      <c r="K796" s="23"/>
    </row>
    <row r="797" spans="1:11" s="17" customFormat="1" ht="78.75" hidden="1" customHeight="1" x14ac:dyDescent="0.2">
      <c r="A797" s="105"/>
      <c r="B797" s="29" t="s">
        <v>264</v>
      </c>
      <c r="C797" s="30">
        <v>925</v>
      </c>
      <c r="D797" s="33" t="s">
        <v>8</v>
      </c>
      <c r="E797" s="33" t="s">
        <v>4</v>
      </c>
      <c r="F797" s="31" t="s">
        <v>2</v>
      </c>
      <c r="G797" s="31" t="s">
        <v>90</v>
      </c>
      <c r="H797" s="31" t="s">
        <v>6</v>
      </c>
      <c r="I797" s="31" t="s">
        <v>208</v>
      </c>
      <c r="J797" s="33"/>
      <c r="K797" s="23">
        <f>K798</f>
        <v>0</v>
      </c>
    </row>
    <row r="798" spans="1:11" s="17" customFormat="1" ht="31.15" hidden="1" customHeight="1" x14ac:dyDescent="0.2">
      <c r="A798" s="105"/>
      <c r="B798" s="36" t="s">
        <v>120</v>
      </c>
      <c r="C798" s="30">
        <v>925</v>
      </c>
      <c r="D798" s="33" t="s">
        <v>8</v>
      </c>
      <c r="E798" s="33" t="s">
        <v>4</v>
      </c>
      <c r="F798" s="31" t="s">
        <v>2</v>
      </c>
      <c r="G798" s="31" t="s">
        <v>90</v>
      </c>
      <c r="H798" s="31" t="s">
        <v>6</v>
      </c>
      <c r="I798" s="31" t="s">
        <v>208</v>
      </c>
      <c r="J798" s="33" t="s">
        <v>59</v>
      </c>
      <c r="K798" s="23"/>
    </row>
    <row r="799" spans="1:11" s="17" customFormat="1" ht="18" hidden="1" customHeight="1" x14ac:dyDescent="0.2">
      <c r="A799" s="105"/>
      <c r="B799" s="29" t="s">
        <v>260</v>
      </c>
      <c r="C799" s="30">
        <v>925</v>
      </c>
      <c r="D799" s="33" t="s">
        <v>8</v>
      </c>
      <c r="E799" s="33" t="s">
        <v>4</v>
      </c>
      <c r="F799" s="31" t="s">
        <v>2</v>
      </c>
      <c r="G799" s="31" t="s">
        <v>90</v>
      </c>
      <c r="H799" s="31" t="s">
        <v>6</v>
      </c>
      <c r="I799" s="31" t="s">
        <v>259</v>
      </c>
      <c r="J799" s="33"/>
      <c r="K799" s="23">
        <f>K800</f>
        <v>0</v>
      </c>
    </row>
    <row r="800" spans="1:11" s="17" customFormat="1" ht="36.75" hidden="1" customHeight="1" x14ac:dyDescent="0.2">
      <c r="A800" s="105"/>
      <c r="B800" s="36" t="s">
        <v>120</v>
      </c>
      <c r="C800" s="30">
        <v>925</v>
      </c>
      <c r="D800" s="33" t="s">
        <v>8</v>
      </c>
      <c r="E800" s="33" t="s">
        <v>4</v>
      </c>
      <c r="F800" s="31" t="s">
        <v>2</v>
      </c>
      <c r="G800" s="31" t="s">
        <v>90</v>
      </c>
      <c r="H800" s="31" t="s">
        <v>6</v>
      </c>
      <c r="I800" s="31" t="s">
        <v>259</v>
      </c>
      <c r="J800" s="33" t="s">
        <v>59</v>
      </c>
      <c r="K800" s="23"/>
    </row>
    <row r="801" spans="1:11" s="17" customFormat="1" ht="69" hidden="1" customHeight="1" x14ac:dyDescent="0.2">
      <c r="A801" s="105"/>
      <c r="B801" s="36" t="s">
        <v>632</v>
      </c>
      <c r="C801" s="30">
        <v>925</v>
      </c>
      <c r="D801" s="33" t="s">
        <v>8</v>
      </c>
      <c r="E801" s="33" t="s">
        <v>4</v>
      </c>
      <c r="F801" s="31" t="s">
        <v>2</v>
      </c>
      <c r="G801" s="31" t="s">
        <v>90</v>
      </c>
      <c r="H801" s="31" t="s">
        <v>6</v>
      </c>
      <c r="I801" s="31" t="s">
        <v>633</v>
      </c>
      <c r="J801" s="33"/>
      <c r="K801" s="23">
        <f>K802</f>
        <v>0</v>
      </c>
    </row>
    <row r="802" spans="1:11" s="17" customFormat="1" ht="36.75" hidden="1" customHeight="1" x14ac:dyDescent="0.2">
      <c r="A802" s="105"/>
      <c r="B802" s="36" t="s">
        <v>120</v>
      </c>
      <c r="C802" s="30">
        <v>925</v>
      </c>
      <c r="D802" s="33" t="s">
        <v>8</v>
      </c>
      <c r="E802" s="33" t="s">
        <v>4</v>
      </c>
      <c r="F802" s="31" t="s">
        <v>2</v>
      </c>
      <c r="G802" s="31" t="s">
        <v>90</v>
      </c>
      <c r="H802" s="31" t="s">
        <v>6</v>
      </c>
      <c r="I802" s="31" t="s">
        <v>633</v>
      </c>
      <c r="J802" s="33" t="s">
        <v>59</v>
      </c>
      <c r="K802" s="23"/>
    </row>
    <row r="803" spans="1:11" s="17" customFormat="1" ht="36.75" hidden="1" customHeight="1" x14ac:dyDescent="0.2">
      <c r="A803" s="105"/>
      <c r="B803" s="29" t="s">
        <v>544</v>
      </c>
      <c r="C803" s="30">
        <v>925</v>
      </c>
      <c r="D803" s="33" t="s">
        <v>8</v>
      </c>
      <c r="E803" s="33" t="s">
        <v>4</v>
      </c>
      <c r="F803" s="31" t="s">
        <v>2</v>
      </c>
      <c r="G803" s="31" t="s">
        <v>90</v>
      </c>
      <c r="H803" s="31" t="s">
        <v>6</v>
      </c>
      <c r="I803" s="31" t="s">
        <v>543</v>
      </c>
      <c r="J803" s="33"/>
      <c r="K803" s="23">
        <f>K804</f>
        <v>0</v>
      </c>
    </row>
    <row r="804" spans="1:11" s="17" customFormat="1" ht="36.75" hidden="1" customHeight="1" x14ac:dyDescent="0.2">
      <c r="A804" s="105"/>
      <c r="B804" s="38" t="s">
        <v>120</v>
      </c>
      <c r="C804" s="30">
        <v>925</v>
      </c>
      <c r="D804" s="33" t="s">
        <v>8</v>
      </c>
      <c r="E804" s="33" t="s">
        <v>4</v>
      </c>
      <c r="F804" s="31" t="s">
        <v>2</v>
      </c>
      <c r="G804" s="31" t="s">
        <v>90</v>
      </c>
      <c r="H804" s="31" t="s">
        <v>6</v>
      </c>
      <c r="I804" s="31" t="s">
        <v>543</v>
      </c>
      <c r="J804" s="33" t="s">
        <v>59</v>
      </c>
      <c r="K804" s="23"/>
    </row>
    <row r="805" spans="1:11" s="17" customFormat="1" ht="126" hidden="1" customHeight="1" x14ac:dyDescent="0.2">
      <c r="A805" s="105"/>
      <c r="B805" s="34" t="s">
        <v>293</v>
      </c>
      <c r="C805" s="30">
        <v>925</v>
      </c>
      <c r="D805" s="33" t="s">
        <v>8</v>
      </c>
      <c r="E805" s="33" t="s">
        <v>4</v>
      </c>
      <c r="F805" s="33" t="s">
        <v>2</v>
      </c>
      <c r="G805" s="30">
        <v>1</v>
      </c>
      <c r="H805" s="31" t="s">
        <v>6</v>
      </c>
      <c r="I805" s="33" t="s">
        <v>113</v>
      </c>
      <c r="J805" s="33"/>
      <c r="K805" s="23">
        <f>SUM(K806)</f>
        <v>42748.1</v>
      </c>
    </row>
    <row r="806" spans="1:11" s="17" customFormat="1" ht="31.5" hidden="1" customHeight="1" x14ac:dyDescent="0.2">
      <c r="A806" s="105"/>
      <c r="B806" s="36" t="s">
        <v>120</v>
      </c>
      <c r="C806" s="30">
        <v>925</v>
      </c>
      <c r="D806" s="33" t="s">
        <v>8</v>
      </c>
      <c r="E806" s="33" t="s">
        <v>4</v>
      </c>
      <c r="F806" s="33" t="s">
        <v>2</v>
      </c>
      <c r="G806" s="30">
        <v>1</v>
      </c>
      <c r="H806" s="31" t="s">
        <v>6</v>
      </c>
      <c r="I806" s="33" t="s">
        <v>113</v>
      </c>
      <c r="J806" s="33" t="s">
        <v>59</v>
      </c>
      <c r="K806" s="23">
        <v>42748.1</v>
      </c>
    </row>
    <row r="807" spans="1:11" s="17" customFormat="1" ht="78.75" hidden="1" customHeight="1" x14ac:dyDescent="0.2">
      <c r="A807" s="105"/>
      <c r="B807" s="29" t="s">
        <v>409</v>
      </c>
      <c r="C807" s="30">
        <v>925</v>
      </c>
      <c r="D807" s="33" t="s">
        <v>8</v>
      </c>
      <c r="E807" s="33" t="s">
        <v>4</v>
      </c>
      <c r="F807" s="31" t="s">
        <v>2</v>
      </c>
      <c r="G807" s="31" t="s">
        <v>90</v>
      </c>
      <c r="H807" s="31" t="s">
        <v>6</v>
      </c>
      <c r="I807" s="31" t="s">
        <v>239</v>
      </c>
      <c r="J807" s="33"/>
      <c r="K807" s="23">
        <f>SUM(K808)</f>
        <v>3156.5</v>
      </c>
    </row>
    <row r="808" spans="1:11" s="17" customFormat="1" ht="31.5" hidden="1" customHeight="1" x14ac:dyDescent="0.2">
      <c r="A808" s="105"/>
      <c r="B808" s="29" t="s">
        <v>120</v>
      </c>
      <c r="C808" s="30">
        <v>925</v>
      </c>
      <c r="D808" s="33" t="s">
        <v>8</v>
      </c>
      <c r="E808" s="33" t="s">
        <v>4</v>
      </c>
      <c r="F808" s="31" t="s">
        <v>2</v>
      </c>
      <c r="G808" s="31" t="s">
        <v>90</v>
      </c>
      <c r="H808" s="31" t="s">
        <v>6</v>
      </c>
      <c r="I808" s="31" t="s">
        <v>239</v>
      </c>
      <c r="J808" s="33" t="s">
        <v>59</v>
      </c>
      <c r="K808" s="23">
        <v>3156.5</v>
      </c>
    </row>
    <row r="809" spans="1:11" s="17" customFormat="1" ht="47.25" hidden="1" customHeight="1" x14ac:dyDescent="0.2">
      <c r="A809" s="105"/>
      <c r="B809" s="29" t="s">
        <v>410</v>
      </c>
      <c r="C809" s="30">
        <v>925</v>
      </c>
      <c r="D809" s="33" t="s">
        <v>8</v>
      </c>
      <c r="E809" s="33" t="s">
        <v>4</v>
      </c>
      <c r="F809" s="31" t="s">
        <v>2</v>
      </c>
      <c r="G809" s="31" t="s">
        <v>90</v>
      </c>
      <c r="H809" s="31" t="s">
        <v>6</v>
      </c>
      <c r="I809" s="31" t="s">
        <v>219</v>
      </c>
      <c r="J809" s="33"/>
      <c r="K809" s="23">
        <f>K810</f>
        <v>0</v>
      </c>
    </row>
    <row r="810" spans="1:11" s="17" customFormat="1" ht="37.5" hidden="1" customHeight="1" x14ac:dyDescent="0.2">
      <c r="A810" s="105"/>
      <c r="B810" s="29" t="s">
        <v>120</v>
      </c>
      <c r="C810" s="30">
        <v>925</v>
      </c>
      <c r="D810" s="33" t="s">
        <v>8</v>
      </c>
      <c r="E810" s="33" t="s">
        <v>4</v>
      </c>
      <c r="F810" s="31" t="s">
        <v>2</v>
      </c>
      <c r="G810" s="31" t="s">
        <v>90</v>
      </c>
      <c r="H810" s="31" t="s">
        <v>6</v>
      </c>
      <c r="I810" s="31" t="s">
        <v>219</v>
      </c>
      <c r="J810" s="33" t="s">
        <v>59</v>
      </c>
      <c r="K810" s="23"/>
    </row>
    <row r="811" spans="1:11" s="17" customFormat="1" ht="84" hidden="1" customHeight="1" x14ac:dyDescent="0.2">
      <c r="A811" s="105"/>
      <c r="B811" s="29" t="s">
        <v>509</v>
      </c>
      <c r="C811" s="30">
        <v>925</v>
      </c>
      <c r="D811" s="33" t="s">
        <v>8</v>
      </c>
      <c r="E811" s="33" t="s">
        <v>4</v>
      </c>
      <c r="F811" s="31" t="s">
        <v>2</v>
      </c>
      <c r="G811" s="31" t="s">
        <v>90</v>
      </c>
      <c r="H811" s="31" t="s">
        <v>6</v>
      </c>
      <c r="I811" s="31" t="s">
        <v>510</v>
      </c>
      <c r="J811" s="33"/>
      <c r="K811" s="23">
        <f>K812</f>
        <v>106332.4</v>
      </c>
    </row>
    <row r="812" spans="1:11" s="17" customFormat="1" ht="37.5" hidden="1" customHeight="1" x14ac:dyDescent="0.2">
      <c r="A812" s="105"/>
      <c r="B812" s="29" t="s">
        <v>120</v>
      </c>
      <c r="C812" s="30">
        <v>925</v>
      </c>
      <c r="D812" s="33" t="s">
        <v>8</v>
      </c>
      <c r="E812" s="33" t="s">
        <v>4</v>
      </c>
      <c r="F812" s="31" t="s">
        <v>2</v>
      </c>
      <c r="G812" s="31" t="s">
        <v>90</v>
      </c>
      <c r="H812" s="31" t="s">
        <v>6</v>
      </c>
      <c r="I812" s="31" t="s">
        <v>510</v>
      </c>
      <c r="J812" s="33" t="s">
        <v>59</v>
      </c>
      <c r="K812" s="23">
        <f>99952.4+6380</f>
        <v>106332.4</v>
      </c>
    </row>
    <row r="813" spans="1:11" s="17" customFormat="1" ht="47.25" hidden="1" customHeight="1" x14ac:dyDescent="0.2">
      <c r="A813" s="105"/>
      <c r="B813" s="29" t="s">
        <v>300</v>
      </c>
      <c r="C813" s="30">
        <v>925</v>
      </c>
      <c r="D813" s="33" t="s">
        <v>8</v>
      </c>
      <c r="E813" s="33" t="s">
        <v>4</v>
      </c>
      <c r="F813" s="33" t="s">
        <v>2</v>
      </c>
      <c r="G813" s="30">
        <v>1</v>
      </c>
      <c r="H813" s="31" t="s">
        <v>6</v>
      </c>
      <c r="I813" s="31" t="s">
        <v>238</v>
      </c>
      <c r="J813" s="33"/>
      <c r="K813" s="23">
        <f>SUM(K814)</f>
        <v>16238.300000000001</v>
      </c>
    </row>
    <row r="814" spans="1:11" s="17" customFormat="1" ht="36.75" hidden="1" customHeight="1" x14ac:dyDescent="0.2">
      <c r="A814" s="105"/>
      <c r="B814" s="29" t="s">
        <v>120</v>
      </c>
      <c r="C814" s="30">
        <v>925</v>
      </c>
      <c r="D814" s="33" t="s">
        <v>8</v>
      </c>
      <c r="E814" s="33" t="s">
        <v>4</v>
      </c>
      <c r="F814" s="33" t="s">
        <v>2</v>
      </c>
      <c r="G814" s="30">
        <v>1</v>
      </c>
      <c r="H814" s="31" t="s">
        <v>6</v>
      </c>
      <c r="I814" s="31" t="s">
        <v>238</v>
      </c>
      <c r="J814" s="33" t="s">
        <v>59</v>
      </c>
      <c r="K814" s="23">
        <f>8768.7+7469.6</f>
        <v>16238.300000000001</v>
      </c>
    </row>
    <row r="815" spans="1:11" s="17" customFormat="1" ht="31.5" hidden="1" customHeight="1" x14ac:dyDescent="0.2">
      <c r="A815" s="105"/>
      <c r="B815" s="29" t="s">
        <v>500</v>
      </c>
      <c r="C815" s="30">
        <v>925</v>
      </c>
      <c r="D815" s="33" t="s">
        <v>8</v>
      </c>
      <c r="E815" s="33" t="s">
        <v>4</v>
      </c>
      <c r="F815" s="33" t="s">
        <v>2</v>
      </c>
      <c r="G815" s="30">
        <v>1</v>
      </c>
      <c r="H815" s="33" t="s">
        <v>7</v>
      </c>
      <c r="I815" s="33"/>
      <c r="J815" s="33"/>
      <c r="K815" s="23">
        <f>K816</f>
        <v>5397.1</v>
      </c>
    </row>
    <row r="816" spans="1:11" s="17" customFormat="1" ht="132" hidden="1" customHeight="1" x14ac:dyDescent="0.2">
      <c r="A816" s="105"/>
      <c r="B816" s="29" t="s">
        <v>199</v>
      </c>
      <c r="C816" s="30">
        <v>925</v>
      </c>
      <c r="D816" s="33" t="s">
        <v>8</v>
      </c>
      <c r="E816" s="33" t="s">
        <v>4</v>
      </c>
      <c r="F816" s="33" t="s">
        <v>2</v>
      </c>
      <c r="G816" s="30">
        <v>1</v>
      </c>
      <c r="H816" s="33" t="s">
        <v>7</v>
      </c>
      <c r="I816" s="33" t="s">
        <v>137</v>
      </c>
      <c r="J816" s="33"/>
      <c r="K816" s="23">
        <f t="shared" ref="K816" si="35">SUM(K817:K819)</f>
        <v>5397.1</v>
      </c>
    </row>
    <row r="817" spans="1:11" s="17" customFormat="1" ht="31.5" hidden="1" customHeight="1" x14ac:dyDescent="0.2">
      <c r="A817" s="105"/>
      <c r="B817" s="29" t="s">
        <v>122</v>
      </c>
      <c r="C817" s="30">
        <v>925</v>
      </c>
      <c r="D817" s="33" t="s">
        <v>8</v>
      </c>
      <c r="E817" s="33" t="s">
        <v>4</v>
      </c>
      <c r="F817" s="33" t="s">
        <v>2</v>
      </c>
      <c r="G817" s="30">
        <v>1</v>
      </c>
      <c r="H817" s="33" t="s">
        <v>7</v>
      </c>
      <c r="I817" s="33" t="s">
        <v>137</v>
      </c>
      <c r="J817" s="33" t="s">
        <v>49</v>
      </c>
      <c r="K817" s="23"/>
    </row>
    <row r="818" spans="1:11" s="17" customFormat="1" ht="18" hidden="1" customHeight="1" x14ac:dyDescent="0.2">
      <c r="A818" s="105"/>
      <c r="B818" s="29" t="s">
        <v>55</v>
      </c>
      <c r="C818" s="30">
        <v>925</v>
      </c>
      <c r="D818" s="33" t="s">
        <v>8</v>
      </c>
      <c r="E818" s="33" t="s">
        <v>4</v>
      </c>
      <c r="F818" s="33" t="s">
        <v>2</v>
      </c>
      <c r="G818" s="30">
        <v>1</v>
      </c>
      <c r="H818" s="33" t="s">
        <v>7</v>
      </c>
      <c r="I818" s="33" t="s">
        <v>137</v>
      </c>
      <c r="J818" s="33" t="s">
        <v>56</v>
      </c>
      <c r="K818" s="23">
        <v>3897.1</v>
      </c>
    </row>
    <row r="819" spans="1:11" s="17" customFormat="1" ht="31.5" hidden="1" customHeight="1" x14ac:dyDescent="0.2">
      <c r="A819" s="105"/>
      <c r="B819" s="38" t="s">
        <v>120</v>
      </c>
      <c r="C819" s="30">
        <v>925</v>
      </c>
      <c r="D819" s="33" t="s">
        <v>8</v>
      </c>
      <c r="E819" s="33" t="s">
        <v>4</v>
      </c>
      <c r="F819" s="33" t="s">
        <v>2</v>
      </c>
      <c r="G819" s="30">
        <v>1</v>
      </c>
      <c r="H819" s="33" t="s">
        <v>7</v>
      </c>
      <c r="I819" s="33" t="s">
        <v>137</v>
      </c>
      <c r="J819" s="33" t="s">
        <v>59</v>
      </c>
      <c r="K819" s="23">
        <v>1500</v>
      </c>
    </row>
    <row r="820" spans="1:11" s="17" customFormat="1" ht="63" hidden="1" customHeight="1" x14ac:dyDescent="0.2">
      <c r="A820" s="105"/>
      <c r="B820" s="34" t="s">
        <v>105</v>
      </c>
      <c r="C820" s="30">
        <v>925</v>
      </c>
      <c r="D820" s="33" t="s">
        <v>8</v>
      </c>
      <c r="E820" s="33" t="s">
        <v>4</v>
      </c>
      <c r="F820" s="33" t="s">
        <v>2</v>
      </c>
      <c r="G820" s="30">
        <v>1</v>
      </c>
      <c r="H820" s="33" t="s">
        <v>30</v>
      </c>
      <c r="I820" s="33"/>
      <c r="J820" s="33"/>
      <c r="K820" s="23">
        <f>SUM(K821)</f>
        <v>1386.2</v>
      </c>
    </row>
    <row r="821" spans="1:11" s="17" customFormat="1" ht="94.5" hidden="1" customHeight="1" x14ac:dyDescent="0.2">
      <c r="A821" s="105"/>
      <c r="B821" s="37" t="s">
        <v>198</v>
      </c>
      <c r="C821" s="30">
        <v>925</v>
      </c>
      <c r="D821" s="33" t="s">
        <v>8</v>
      </c>
      <c r="E821" s="33" t="s">
        <v>4</v>
      </c>
      <c r="F821" s="33" t="s">
        <v>2</v>
      </c>
      <c r="G821" s="30">
        <v>1</v>
      </c>
      <c r="H821" s="33" t="s">
        <v>30</v>
      </c>
      <c r="I821" s="33" t="s">
        <v>106</v>
      </c>
      <c r="J821" s="33"/>
      <c r="K821" s="23">
        <f>SUM(K822:K822)</f>
        <v>1386.2</v>
      </c>
    </row>
    <row r="822" spans="1:11" s="17" customFormat="1" ht="31.5" hidden="1" customHeight="1" x14ac:dyDescent="0.2">
      <c r="A822" s="105"/>
      <c r="B822" s="36" t="s">
        <v>120</v>
      </c>
      <c r="C822" s="30">
        <v>925</v>
      </c>
      <c r="D822" s="33" t="s">
        <v>8</v>
      </c>
      <c r="E822" s="33" t="s">
        <v>4</v>
      </c>
      <c r="F822" s="33" t="s">
        <v>2</v>
      </c>
      <c r="G822" s="30">
        <v>1</v>
      </c>
      <c r="H822" s="33" t="s">
        <v>30</v>
      </c>
      <c r="I822" s="33" t="s">
        <v>106</v>
      </c>
      <c r="J822" s="33" t="s">
        <v>59</v>
      </c>
      <c r="K822" s="23">
        <v>1386.2</v>
      </c>
    </row>
    <row r="823" spans="1:11" s="17" customFormat="1" ht="47.25" hidden="1" customHeight="1" x14ac:dyDescent="0.2">
      <c r="A823" s="105"/>
      <c r="B823" s="29" t="s">
        <v>469</v>
      </c>
      <c r="C823" s="30">
        <v>925</v>
      </c>
      <c r="D823" s="33" t="s">
        <v>8</v>
      </c>
      <c r="E823" s="33" t="s">
        <v>4</v>
      </c>
      <c r="F823" s="31" t="s">
        <v>225</v>
      </c>
      <c r="G823" s="31" t="s">
        <v>90</v>
      </c>
      <c r="H823" s="31" t="s">
        <v>17</v>
      </c>
      <c r="I823" s="31"/>
      <c r="J823" s="33"/>
      <c r="K823" s="23">
        <f>K824</f>
        <v>0</v>
      </c>
    </row>
    <row r="824" spans="1:11" s="17" customFormat="1" ht="47.25" hidden="1" customHeight="1" x14ac:dyDescent="0.2">
      <c r="A824" s="105"/>
      <c r="B824" s="29" t="s">
        <v>470</v>
      </c>
      <c r="C824" s="30">
        <v>925</v>
      </c>
      <c r="D824" s="33" t="s">
        <v>8</v>
      </c>
      <c r="E824" s="33" t="s">
        <v>4</v>
      </c>
      <c r="F824" s="31" t="s">
        <v>2</v>
      </c>
      <c r="G824" s="31" t="s">
        <v>90</v>
      </c>
      <c r="H824" s="31" t="s">
        <v>17</v>
      </c>
      <c r="I824" s="31" t="s">
        <v>226</v>
      </c>
      <c r="J824" s="33"/>
      <c r="K824" s="23">
        <f>K825</f>
        <v>0</v>
      </c>
    </row>
    <row r="825" spans="1:11" s="17" customFormat="1" ht="18" hidden="1" customHeight="1" x14ac:dyDescent="0.2">
      <c r="A825" s="105"/>
      <c r="B825" s="29" t="s">
        <v>22</v>
      </c>
      <c r="C825" s="30">
        <v>925</v>
      </c>
      <c r="D825" s="33" t="s">
        <v>8</v>
      </c>
      <c r="E825" s="33" t="s">
        <v>4</v>
      </c>
      <c r="F825" s="31" t="s">
        <v>2</v>
      </c>
      <c r="G825" s="31" t="s">
        <v>90</v>
      </c>
      <c r="H825" s="31" t="s">
        <v>17</v>
      </c>
      <c r="I825" s="31" t="s">
        <v>226</v>
      </c>
      <c r="J825" s="33" t="s">
        <v>58</v>
      </c>
      <c r="K825" s="23"/>
    </row>
    <row r="826" spans="1:11" s="17" customFormat="1" ht="19.899999999999999" hidden="1" customHeight="1" x14ac:dyDescent="0.2">
      <c r="A826" s="105"/>
      <c r="B826" s="29" t="s">
        <v>502</v>
      </c>
      <c r="C826" s="30">
        <v>925</v>
      </c>
      <c r="D826" s="33" t="s">
        <v>8</v>
      </c>
      <c r="E826" s="33" t="s">
        <v>4</v>
      </c>
      <c r="F826" s="31" t="s">
        <v>2</v>
      </c>
      <c r="G826" s="31" t="s">
        <v>90</v>
      </c>
      <c r="H826" s="31" t="s">
        <v>501</v>
      </c>
      <c r="I826" s="31"/>
      <c r="J826" s="33"/>
      <c r="K826" s="23">
        <f>K827+K829</f>
        <v>108907.3</v>
      </c>
    </row>
    <row r="827" spans="1:11" s="17" customFormat="1" ht="56.25" hidden="1" customHeight="1" x14ac:dyDescent="0.2">
      <c r="A827" s="105"/>
      <c r="B827" s="29" t="s">
        <v>272</v>
      </c>
      <c r="C827" s="30">
        <v>925</v>
      </c>
      <c r="D827" s="33" t="s">
        <v>8</v>
      </c>
      <c r="E827" s="33" t="s">
        <v>4</v>
      </c>
      <c r="F827" s="31" t="s">
        <v>2</v>
      </c>
      <c r="G827" s="31" t="s">
        <v>90</v>
      </c>
      <c r="H827" s="31" t="s">
        <v>501</v>
      </c>
      <c r="I827" s="31" t="s">
        <v>273</v>
      </c>
      <c r="J827" s="33"/>
      <c r="K827" s="23">
        <f>K828</f>
        <v>8713.7000000000007</v>
      </c>
    </row>
    <row r="828" spans="1:11" s="17" customFormat="1" ht="36" hidden="1" customHeight="1" x14ac:dyDescent="0.2">
      <c r="A828" s="105"/>
      <c r="B828" s="29" t="s">
        <v>120</v>
      </c>
      <c r="C828" s="30">
        <v>925</v>
      </c>
      <c r="D828" s="33" t="s">
        <v>8</v>
      </c>
      <c r="E828" s="33" t="s">
        <v>4</v>
      </c>
      <c r="F828" s="31" t="s">
        <v>2</v>
      </c>
      <c r="G828" s="31" t="s">
        <v>90</v>
      </c>
      <c r="H828" s="31" t="s">
        <v>501</v>
      </c>
      <c r="I828" s="31" t="s">
        <v>273</v>
      </c>
      <c r="J828" s="33" t="s">
        <v>59</v>
      </c>
      <c r="K828" s="23">
        <v>8713.7000000000007</v>
      </c>
    </row>
    <row r="829" spans="1:11" s="17" customFormat="1" ht="106.9" hidden="1" customHeight="1" x14ac:dyDescent="0.2">
      <c r="A829" s="105"/>
      <c r="B829" s="29" t="s">
        <v>507</v>
      </c>
      <c r="C829" s="30">
        <v>925</v>
      </c>
      <c r="D829" s="33" t="s">
        <v>8</v>
      </c>
      <c r="E829" s="33" t="s">
        <v>4</v>
      </c>
      <c r="F829" s="31" t="s">
        <v>2</v>
      </c>
      <c r="G829" s="31" t="s">
        <v>90</v>
      </c>
      <c r="H829" s="31" t="s">
        <v>501</v>
      </c>
      <c r="I829" s="31" t="s">
        <v>508</v>
      </c>
      <c r="J829" s="33"/>
      <c r="K829" s="23">
        <f>K830</f>
        <v>100193.60000000001</v>
      </c>
    </row>
    <row r="830" spans="1:11" s="17" customFormat="1" ht="32.25" hidden="1" customHeight="1" x14ac:dyDescent="0.2">
      <c r="A830" s="105"/>
      <c r="B830" s="38" t="s">
        <v>120</v>
      </c>
      <c r="C830" s="30">
        <v>925</v>
      </c>
      <c r="D830" s="33" t="s">
        <v>8</v>
      </c>
      <c r="E830" s="33" t="s">
        <v>4</v>
      </c>
      <c r="F830" s="31" t="s">
        <v>2</v>
      </c>
      <c r="G830" s="31" t="s">
        <v>90</v>
      </c>
      <c r="H830" s="31" t="s">
        <v>501</v>
      </c>
      <c r="I830" s="31" t="s">
        <v>508</v>
      </c>
      <c r="J830" s="33" t="s">
        <v>59</v>
      </c>
      <c r="K830" s="23">
        <v>100193.60000000001</v>
      </c>
    </row>
    <row r="831" spans="1:11" s="17" customFormat="1" ht="20.25" hidden="1" customHeight="1" x14ac:dyDescent="0.2">
      <c r="A831" s="105"/>
      <c r="B831" s="34" t="s">
        <v>360</v>
      </c>
      <c r="C831" s="30">
        <v>925</v>
      </c>
      <c r="D831" s="33" t="s">
        <v>8</v>
      </c>
      <c r="E831" s="33" t="s">
        <v>4</v>
      </c>
      <c r="F831" s="31" t="s">
        <v>30</v>
      </c>
      <c r="G831" s="31"/>
      <c r="H831" s="31"/>
      <c r="I831" s="31"/>
      <c r="J831" s="31"/>
      <c r="K831" s="23">
        <f>K832</f>
        <v>0</v>
      </c>
    </row>
    <row r="832" spans="1:11" s="17" customFormat="1" ht="18" hidden="1" customHeight="1" x14ac:dyDescent="0.2">
      <c r="A832" s="105"/>
      <c r="B832" s="55" t="s">
        <v>480</v>
      </c>
      <c r="C832" s="30">
        <v>925</v>
      </c>
      <c r="D832" s="33" t="s">
        <v>8</v>
      </c>
      <c r="E832" s="33" t="s">
        <v>4</v>
      </c>
      <c r="F832" s="31" t="s">
        <v>30</v>
      </c>
      <c r="G832" s="31" t="s">
        <v>128</v>
      </c>
      <c r="H832" s="31"/>
      <c r="I832" s="31"/>
      <c r="J832" s="31"/>
      <c r="K832" s="23">
        <f>K833</f>
        <v>0</v>
      </c>
    </row>
    <row r="833" spans="1:11" s="17" customFormat="1" ht="18" hidden="1" customHeight="1" x14ac:dyDescent="0.2">
      <c r="A833" s="105"/>
      <c r="B833" s="34" t="s">
        <v>437</v>
      </c>
      <c r="C833" s="30">
        <v>925</v>
      </c>
      <c r="D833" s="33" t="s">
        <v>8</v>
      </c>
      <c r="E833" s="33" t="s">
        <v>4</v>
      </c>
      <c r="F833" s="31" t="s">
        <v>30</v>
      </c>
      <c r="G833" s="31" t="s">
        <v>128</v>
      </c>
      <c r="H833" s="31" t="s">
        <v>2</v>
      </c>
      <c r="I833" s="31"/>
      <c r="J833" s="33"/>
      <c r="K833" s="23">
        <f>K834</f>
        <v>0</v>
      </c>
    </row>
    <row r="834" spans="1:11" s="17" customFormat="1" ht="31.5" hidden="1" customHeight="1" x14ac:dyDescent="0.2">
      <c r="A834" s="105"/>
      <c r="B834" s="34" t="s">
        <v>303</v>
      </c>
      <c r="C834" s="30">
        <v>925</v>
      </c>
      <c r="D834" s="33" t="s">
        <v>8</v>
      </c>
      <c r="E834" s="33" t="s">
        <v>4</v>
      </c>
      <c r="F834" s="31" t="s">
        <v>30</v>
      </c>
      <c r="G834" s="31" t="s">
        <v>128</v>
      </c>
      <c r="H834" s="31" t="s">
        <v>2</v>
      </c>
      <c r="I834" s="31" t="s">
        <v>304</v>
      </c>
      <c r="J834" s="33"/>
      <c r="K834" s="23">
        <f>K835</f>
        <v>0</v>
      </c>
    </row>
    <row r="835" spans="1:11" s="17" customFormat="1" ht="31.5" hidden="1" customHeight="1" x14ac:dyDescent="0.2">
      <c r="A835" s="105"/>
      <c r="B835" s="38" t="s">
        <v>120</v>
      </c>
      <c r="C835" s="30">
        <v>925</v>
      </c>
      <c r="D835" s="33" t="s">
        <v>8</v>
      </c>
      <c r="E835" s="33" t="s">
        <v>4</v>
      </c>
      <c r="F835" s="31" t="s">
        <v>30</v>
      </c>
      <c r="G835" s="31" t="s">
        <v>128</v>
      </c>
      <c r="H835" s="31" t="s">
        <v>2</v>
      </c>
      <c r="I835" s="31" t="s">
        <v>304</v>
      </c>
      <c r="J835" s="33" t="s">
        <v>59</v>
      </c>
      <c r="K835" s="23"/>
    </row>
    <row r="836" spans="1:11" s="17" customFormat="1" ht="31.5" hidden="1" customHeight="1" x14ac:dyDescent="0.2">
      <c r="A836" s="105"/>
      <c r="B836" s="34" t="s">
        <v>144</v>
      </c>
      <c r="C836" s="30">
        <v>925</v>
      </c>
      <c r="D836" s="33" t="s">
        <v>8</v>
      </c>
      <c r="E836" s="33" t="s">
        <v>4</v>
      </c>
      <c r="F836" s="31" t="s">
        <v>40</v>
      </c>
      <c r="G836" s="31"/>
      <c r="H836" s="31"/>
      <c r="I836" s="31"/>
      <c r="J836" s="33"/>
      <c r="K836" s="23">
        <f>K837+K841</f>
        <v>17872.099999999999</v>
      </c>
    </row>
    <row r="837" spans="1:11" s="17" customFormat="1" ht="18" hidden="1" customHeight="1" x14ac:dyDescent="0.2">
      <c r="A837" s="105"/>
      <c r="B837" s="34" t="s">
        <v>163</v>
      </c>
      <c r="C837" s="30">
        <v>925</v>
      </c>
      <c r="D837" s="33" t="s">
        <v>8</v>
      </c>
      <c r="E837" s="33" t="s">
        <v>4</v>
      </c>
      <c r="F837" s="33" t="s">
        <v>40</v>
      </c>
      <c r="G837" s="30">
        <v>2</v>
      </c>
      <c r="H837" s="33"/>
      <c r="I837" s="33"/>
      <c r="J837" s="33"/>
      <c r="K837" s="23">
        <f>K838</f>
        <v>0</v>
      </c>
    </row>
    <row r="838" spans="1:11" s="17" customFormat="1" ht="31.5" hidden="1" customHeight="1" x14ac:dyDescent="0.2">
      <c r="A838" s="105"/>
      <c r="B838" s="34" t="s">
        <v>194</v>
      </c>
      <c r="C838" s="30">
        <v>925</v>
      </c>
      <c r="D838" s="33" t="s">
        <v>8</v>
      </c>
      <c r="E838" s="33" t="s">
        <v>4</v>
      </c>
      <c r="F838" s="33" t="s">
        <v>40</v>
      </c>
      <c r="G838" s="30">
        <v>2</v>
      </c>
      <c r="H838" s="33" t="s">
        <v>4</v>
      </c>
      <c r="I838" s="33"/>
      <c r="J838" s="33"/>
      <c r="K838" s="23">
        <f>K839</f>
        <v>0</v>
      </c>
    </row>
    <row r="839" spans="1:11" s="17" customFormat="1" ht="48.75" hidden="1" customHeight="1" x14ac:dyDescent="0.2">
      <c r="A839" s="105"/>
      <c r="B839" s="34" t="s">
        <v>218</v>
      </c>
      <c r="C839" s="30">
        <v>925</v>
      </c>
      <c r="D839" s="33" t="s">
        <v>8</v>
      </c>
      <c r="E839" s="33" t="s">
        <v>4</v>
      </c>
      <c r="F839" s="33" t="s">
        <v>40</v>
      </c>
      <c r="G839" s="30">
        <v>2</v>
      </c>
      <c r="H839" s="33" t="s">
        <v>4</v>
      </c>
      <c r="I839" s="33" t="s">
        <v>193</v>
      </c>
      <c r="J839" s="33"/>
      <c r="K839" s="23">
        <f>K840</f>
        <v>0</v>
      </c>
    </row>
    <row r="840" spans="1:11" s="17" customFormat="1" ht="31.5" hidden="1" customHeight="1" x14ac:dyDescent="0.2">
      <c r="A840" s="105"/>
      <c r="B840" s="38" t="s">
        <v>120</v>
      </c>
      <c r="C840" s="30">
        <v>925</v>
      </c>
      <c r="D840" s="33" t="s">
        <v>8</v>
      </c>
      <c r="E840" s="33" t="s">
        <v>4</v>
      </c>
      <c r="F840" s="33" t="s">
        <v>40</v>
      </c>
      <c r="G840" s="30">
        <v>2</v>
      </c>
      <c r="H840" s="33" t="s">
        <v>4</v>
      </c>
      <c r="I840" s="33" t="s">
        <v>193</v>
      </c>
      <c r="J840" s="33" t="s">
        <v>59</v>
      </c>
      <c r="K840" s="23"/>
    </row>
    <row r="841" spans="1:11" s="17" customFormat="1" ht="18" hidden="1" customHeight="1" x14ac:dyDescent="0.2">
      <c r="A841" s="105"/>
      <c r="B841" s="29" t="s">
        <v>365</v>
      </c>
      <c r="C841" s="30">
        <v>925</v>
      </c>
      <c r="D841" s="33" t="s">
        <v>8</v>
      </c>
      <c r="E841" s="33" t="s">
        <v>4</v>
      </c>
      <c r="F841" s="31" t="s">
        <v>40</v>
      </c>
      <c r="G841" s="31" t="s">
        <v>138</v>
      </c>
      <c r="H841" s="31"/>
      <c r="I841" s="31"/>
      <c r="J841" s="33"/>
      <c r="K841" s="23">
        <f>SUM(K842)</f>
        <v>17872.099999999999</v>
      </c>
    </row>
    <row r="842" spans="1:11" s="17" customFormat="1" ht="33.75" hidden="1" customHeight="1" x14ac:dyDescent="0.2">
      <c r="A842" s="105"/>
      <c r="B842" s="29" t="s">
        <v>368</v>
      </c>
      <c r="C842" s="30">
        <v>925</v>
      </c>
      <c r="D842" s="33" t="s">
        <v>8</v>
      </c>
      <c r="E842" s="33" t="s">
        <v>4</v>
      </c>
      <c r="F842" s="31" t="s">
        <v>40</v>
      </c>
      <c r="G842" s="31" t="s">
        <v>138</v>
      </c>
      <c r="H842" s="31" t="s">
        <v>2</v>
      </c>
      <c r="I842" s="31"/>
      <c r="J842" s="33"/>
      <c r="K842" s="23">
        <f>SUM(K843)</f>
        <v>17872.099999999999</v>
      </c>
    </row>
    <row r="843" spans="1:11" s="17" customFormat="1" ht="48.75" hidden="1" customHeight="1" x14ac:dyDescent="0.2">
      <c r="A843" s="105"/>
      <c r="B843" s="29" t="s">
        <v>369</v>
      </c>
      <c r="C843" s="30">
        <v>925</v>
      </c>
      <c r="D843" s="33" t="s">
        <v>8</v>
      </c>
      <c r="E843" s="33" t="s">
        <v>4</v>
      </c>
      <c r="F843" s="31" t="s">
        <v>40</v>
      </c>
      <c r="G843" s="31" t="s">
        <v>138</v>
      </c>
      <c r="H843" s="31" t="s">
        <v>2</v>
      </c>
      <c r="I843" s="31" t="s">
        <v>150</v>
      </c>
      <c r="J843" s="33"/>
      <c r="K843" s="23">
        <f t="shared" ref="K843" si="36">SUM(K844)</f>
        <v>17872.099999999999</v>
      </c>
    </row>
    <row r="844" spans="1:11" s="17" customFormat="1" ht="31.5" hidden="1" customHeight="1" x14ac:dyDescent="0.2">
      <c r="A844" s="105"/>
      <c r="B844" s="38" t="s">
        <v>120</v>
      </c>
      <c r="C844" s="30">
        <v>925</v>
      </c>
      <c r="D844" s="33" t="s">
        <v>8</v>
      </c>
      <c r="E844" s="33" t="s">
        <v>4</v>
      </c>
      <c r="F844" s="31" t="s">
        <v>40</v>
      </c>
      <c r="G844" s="31" t="s">
        <v>138</v>
      </c>
      <c r="H844" s="31" t="s">
        <v>2</v>
      </c>
      <c r="I844" s="31" t="s">
        <v>150</v>
      </c>
      <c r="J844" s="33" t="s">
        <v>59</v>
      </c>
      <c r="K844" s="23">
        <v>17872.099999999999</v>
      </c>
    </row>
    <row r="845" spans="1:11" s="17" customFormat="1" ht="18" hidden="1" customHeight="1" x14ac:dyDescent="0.2">
      <c r="A845" s="105"/>
      <c r="B845" s="29" t="s">
        <v>145</v>
      </c>
      <c r="C845" s="30">
        <v>925</v>
      </c>
      <c r="D845" s="33" t="s">
        <v>8</v>
      </c>
      <c r="E845" s="33" t="s">
        <v>5</v>
      </c>
      <c r="F845" s="31"/>
      <c r="G845" s="31"/>
      <c r="H845" s="31"/>
      <c r="I845" s="31"/>
      <c r="J845" s="33"/>
      <c r="K845" s="23">
        <f>SUM(K846+K865)</f>
        <v>42879.9</v>
      </c>
    </row>
    <row r="846" spans="1:11" s="17" customFormat="1" ht="18" hidden="1" customHeight="1" x14ac:dyDescent="0.2">
      <c r="A846" s="105"/>
      <c r="B846" s="29" t="s">
        <v>362</v>
      </c>
      <c r="C846" s="30">
        <v>925</v>
      </c>
      <c r="D846" s="33" t="s">
        <v>8</v>
      </c>
      <c r="E846" s="33" t="s">
        <v>5</v>
      </c>
      <c r="F846" s="33" t="s">
        <v>2</v>
      </c>
      <c r="G846" s="30"/>
      <c r="H846" s="33"/>
      <c r="I846" s="33"/>
      <c r="J846" s="33"/>
      <c r="K846" s="23">
        <f t="shared" ref="K846:K856" si="37">SUM(K847)</f>
        <v>32879.300000000003</v>
      </c>
    </row>
    <row r="847" spans="1:11" s="17" customFormat="1" ht="18" hidden="1" customHeight="1" x14ac:dyDescent="0.2">
      <c r="A847" s="105"/>
      <c r="B847" s="34" t="s">
        <v>363</v>
      </c>
      <c r="C847" s="30">
        <v>925</v>
      </c>
      <c r="D847" s="33" t="s">
        <v>8</v>
      </c>
      <c r="E847" s="33" t="s">
        <v>5</v>
      </c>
      <c r="F847" s="33" t="s">
        <v>2</v>
      </c>
      <c r="G847" s="30">
        <v>1</v>
      </c>
      <c r="H847" s="33"/>
      <c r="I847" s="33"/>
      <c r="J847" s="33"/>
      <c r="K847" s="23">
        <f>SUM(K848+K855+K858+K861)</f>
        <v>32879.300000000003</v>
      </c>
    </row>
    <row r="848" spans="1:11" s="17" customFormat="1" ht="63" hidden="1" customHeight="1" x14ac:dyDescent="0.2">
      <c r="A848" s="105"/>
      <c r="B848" s="34" t="s">
        <v>366</v>
      </c>
      <c r="C848" s="30">
        <v>925</v>
      </c>
      <c r="D848" s="33" t="s">
        <v>8</v>
      </c>
      <c r="E848" s="33" t="s">
        <v>5</v>
      </c>
      <c r="F848" s="31" t="s">
        <v>2</v>
      </c>
      <c r="G848" s="31" t="s">
        <v>90</v>
      </c>
      <c r="H848" s="31" t="s">
        <v>2</v>
      </c>
      <c r="I848" s="31"/>
      <c r="J848" s="33"/>
      <c r="K848" s="23">
        <f>SUM(K853+K851+K849)</f>
        <v>0</v>
      </c>
    </row>
    <row r="849" spans="1:11" s="17" customFormat="1" ht="31.5" hidden="1" x14ac:dyDescent="0.2">
      <c r="A849" s="105"/>
      <c r="B849" s="34" t="s">
        <v>542</v>
      </c>
      <c r="C849" s="30">
        <v>925</v>
      </c>
      <c r="D849" s="33" t="s">
        <v>8</v>
      </c>
      <c r="E849" s="33" t="s">
        <v>5</v>
      </c>
      <c r="F849" s="31" t="s">
        <v>2</v>
      </c>
      <c r="G849" s="31" t="s">
        <v>90</v>
      </c>
      <c r="H849" s="31" t="s">
        <v>2</v>
      </c>
      <c r="I849" s="31" t="s">
        <v>475</v>
      </c>
      <c r="J849" s="33"/>
      <c r="K849" s="23">
        <f>K850</f>
        <v>0</v>
      </c>
    </row>
    <row r="850" spans="1:11" s="17" customFormat="1" ht="31.5" hidden="1" x14ac:dyDescent="0.2">
      <c r="A850" s="105"/>
      <c r="B850" s="38" t="s">
        <v>120</v>
      </c>
      <c r="C850" s="30">
        <v>925</v>
      </c>
      <c r="D850" s="33" t="s">
        <v>8</v>
      </c>
      <c r="E850" s="33" t="s">
        <v>5</v>
      </c>
      <c r="F850" s="31" t="s">
        <v>2</v>
      </c>
      <c r="G850" s="31" t="s">
        <v>90</v>
      </c>
      <c r="H850" s="31" t="s">
        <v>2</v>
      </c>
      <c r="I850" s="31" t="s">
        <v>475</v>
      </c>
      <c r="J850" s="33" t="s">
        <v>59</v>
      </c>
      <c r="K850" s="23"/>
    </row>
    <row r="851" spans="1:11" s="17" customFormat="1" ht="31.5" hidden="1" customHeight="1" x14ac:dyDescent="0.2">
      <c r="A851" s="105"/>
      <c r="B851" s="34" t="s">
        <v>277</v>
      </c>
      <c r="C851" s="30">
        <v>925</v>
      </c>
      <c r="D851" s="33" t="s">
        <v>8</v>
      </c>
      <c r="E851" s="33" t="s">
        <v>5</v>
      </c>
      <c r="F851" s="31" t="s">
        <v>2</v>
      </c>
      <c r="G851" s="31" t="s">
        <v>90</v>
      </c>
      <c r="H851" s="31" t="s">
        <v>2</v>
      </c>
      <c r="I851" s="31" t="s">
        <v>278</v>
      </c>
      <c r="J851" s="33"/>
      <c r="K851" s="23">
        <f>K852</f>
        <v>0</v>
      </c>
    </row>
    <row r="852" spans="1:11" s="17" customFormat="1" ht="31.5" hidden="1" customHeight="1" x14ac:dyDescent="0.2">
      <c r="A852" s="105"/>
      <c r="B852" s="38" t="s">
        <v>120</v>
      </c>
      <c r="C852" s="30">
        <v>925</v>
      </c>
      <c r="D852" s="33" t="s">
        <v>8</v>
      </c>
      <c r="E852" s="33" t="s">
        <v>5</v>
      </c>
      <c r="F852" s="31" t="s">
        <v>2</v>
      </c>
      <c r="G852" s="31" t="s">
        <v>90</v>
      </c>
      <c r="H852" s="31" t="s">
        <v>2</v>
      </c>
      <c r="I852" s="31" t="s">
        <v>278</v>
      </c>
      <c r="J852" s="33" t="s">
        <v>59</v>
      </c>
      <c r="K852" s="23"/>
    </row>
    <row r="853" spans="1:11" s="17" customFormat="1" ht="31.5" hidden="1" customHeight="1" x14ac:dyDescent="0.2">
      <c r="A853" s="105"/>
      <c r="B853" s="34" t="s">
        <v>280</v>
      </c>
      <c r="C853" s="30">
        <v>925</v>
      </c>
      <c r="D853" s="33" t="s">
        <v>8</v>
      </c>
      <c r="E853" s="33" t="s">
        <v>5</v>
      </c>
      <c r="F853" s="33" t="s">
        <v>2</v>
      </c>
      <c r="G853" s="30">
        <v>1</v>
      </c>
      <c r="H853" s="33" t="s">
        <v>2</v>
      </c>
      <c r="I853" s="33" t="s">
        <v>279</v>
      </c>
      <c r="J853" s="33"/>
      <c r="K853" s="23">
        <f>SUM(K854)</f>
        <v>0</v>
      </c>
    </row>
    <row r="854" spans="1:11" s="17" customFormat="1" ht="31.5" hidden="1" customHeight="1" x14ac:dyDescent="0.2">
      <c r="A854" s="105"/>
      <c r="B854" s="38" t="s">
        <v>120</v>
      </c>
      <c r="C854" s="30">
        <v>925</v>
      </c>
      <c r="D854" s="33" t="s">
        <v>8</v>
      </c>
      <c r="E854" s="33" t="s">
        <v>5</v>
      </c>
      <c r="F854" s="33" t="s">
        <v>2</v>
      </c>
      <c r="G854" s="30">
        <v>1</v>
      </c>
      <c r="H854" s="33" t="s">
        <v>2</v>
      </c>
      <c r="I854" s="33" t="s">
        <v>279</v>
      </c>
      <c r="J854" s="33" t="s">
        <v>59</v>
      </c>
      <c r="K854" s="23"/>
    </row>
    <row r="855" spans="1:11" s="17" customFormat="1" ht="48.75" hidden="1" customHeight="1" x14ac:dyDescent="0.2">
      <c r="A855" s="105"/>
      <c r="B855" s="34" t="s">
        <v>107</v>
      </c>
      <c r="C855" s="30">
        <v>925</v>
      </c>
      <c r="D855" s="33" t="s">
        <v>8</v>
      </c>
      <c r="E855" s="33" t="s">
        <v>5</v>
      </c>
      <c r="F855" s="33" t="s">
        <v>2</v>
      </c>
      <c r="G855" s="30">
        <v>1</v>
      </c>
      <c r="H855" s="33" t="s">
        <v>4</v>
      </c>
      <c r="I855" s="33"/>
      <c r="J855" s="33"/>
      <c r="K855" s="23">
        <f>SUM(K856)</f>
        <v>32832.300000000003</v>
      </c>
    </row>
    <row r="856" spans="1:11" s="17" customFormat="1" ht="47.25" hidden="1" customHeight="1" x14ac:dyDescent="0.2">
      <c r="A856" s="105"/>
      <c r="B856" s="34" t="s">
        <v>110</v>
      </c>
      <c r="C856" s="30">
        <v>925</v>
      </c>
      <c r="D856" s="33" t="s">
        <v>8</v>
      </c>
      <c r="E856" s="33" t="s">
        <v>5</v>
      </c>
      <c r="F856" s="33" t="s">
        <v>2</v>
      </c>
      <c r="G856" s="30">
        <v>1</v>
      </c>
      <c r="H856" s="33" t="s">
        <v>4</v>
      </c>
      <c r="I856" s="33" t="s">
        <v>85</v>
      </c>
      <c r="J856" s="33"/>
      <c r="K856" s="23">
        <f t="shared" si="37"/>
        <v>32832.300000000003</v>
      </c>
    </row>
    <row r="857" spans="1:11" s="17" customFormat="1" ht="31.5" hidden="1" customHeight="1" x14ac:dyDescent="0.2">
      <c r="A857" s="105"/>
      <c r="B857" s="38" t="s">
        <v>120</v>
      </c>
      <c r="C857" s="30">
        <v>925</v>
      </c>
      <c r="D857" s="33" t="s">
        <v>8</v>
      </c>
      <c r="E857" s="33" t="s">
        <v>5</v>
      </c>
      <c r="F857" s="33" t="s">
        <v>2</v>
      </c>
      <c r="G857" s="30">
        <v>1</v>
      </c>
      <c r="H857" s="33" t="s">
        <v>4</v>
      </c>
      <c r="I857" s="33" t="s">
        <v>85</v>
      </c>
      <c r="J857" s="33" t="s">
        <v>59</v>
      </c>
      <c r="K857" s="23">
        <v>32832.300000000003</v>
      </c>
    </row>
    <row r="858" spans="1:11" s="17" customFormat="1" ht="63" hidden="1" customHeight="1" x14ac:dyDescent="0.2">
      <c r="A858" s="105"/>
      <c r="B858" s="34" t="s">
        <v>105</v>
      </c>
      <c r="C858" s="30">
        <v>925</v>
      </c>
      <c r="D858" s="33" t="s">
        <v>8</v>
      </c>
      <c r="E858" s="33" t="s">
        <v>5</v>
      </c>
      <c r="F858" s="33" t="s">
        <v>2</v>
      </c>
      <c r="G858" s="30">
        <v>1</v>
      </c>
      <c r="H858" s="33" t="s">
        <v>30</v>
      </c>
      <c r="I858" s="33"/>
      <c r="J858" s="33"/>
      <c r="K858" s="23">
        <f>SUM(K859)</f>
        <v>47</v>
      </c>
    </row>
    <row r="859" spans="1:11" s="17" customFormat="1" ht="94.5" hidden="1" customHeight="1" x14ac:dyDescent="0.2">
      <c r="A859" s="105"/>
      <c r="B859" s="37" t="s">
        <v>198</v>
      </c>
      <c r="C859" s="30">
        <v>925</v>
      </c>
      <c r="D859" s="33" t="s">
        <v>8</v>
      </c>
      <c r="E859" s="33" t="s">
        <v>5</v>
      </c>
      <c r="F859" s="33" t="s">
        <v>2</v>
      </c>
      <c r="G859" s="30">
        <v>1</v>
      </c>
      <c r="H859" s="33" t="s">
        <v>30</v>
      </c>
      <c r="I859" s="33" t="s">
        <v>106</v>
      </c>
      <c r="J859" s="33"/>
      <c r="K859" s="23">
        <f>SUM(K860:K860)</f>
        <v>47</v>
      </c>
    </row>
    <row r="860" spans="1:11" s="17" customFormat="1" ht="31.5" hidden="1" customHeight="1" x14ac:dyDescent="0.2">
      <c r="A860" s="105"/>
      <c r="B860" s="36" t="s">
        <v>120</v>
      </c>
      <c r="C860" s="30">
        <v>925</v>
      </c>
      <c r="D860" s="33" t="s">
        <v>8</v>
      </c>
      <c r="E860" s="33" t="s">
        <v>5</v>
      </c>
      <c r="F860" s="33" t="s">
        <v>2</v>
      </c>
      <c r="G860" s="30">
        <v>1</v>
      </c>
      <c r="H860" s="33" t="s">
        <v>30</v>
      </c>
      <c r="I860" s="33" t="s">
        <v>106</v>
      </c>
      <c r="J860" s="33" t="s">
        <v>59</v>
      </c>
      <c r="K860" s="23">
        <v>47</v>
      </c>
    </row>
    <row r="861" spans="1:11" s="17" customFormat="1" ht="78.75" hidden="1" customHeight="1" x14ac:dyDescent="0.2">
      <c r="A861" s="105"/>
      <c r="B861" s="29" t="s">
        <v>471</v>
      </c>
      <c r="C861" s="30">
        <v>925</v>
      </c>
      <c r="D861" s="33" t="s">
        <v>8</v>
      </c>
      <c r="E861" s="33" t="s">
        <v>5</v>
      </c>
      <c r="F861" s="33" t="s">
        <v>2</v>
      </c>
      <c r="G861" s="30">
        <v>1</v>
      </c>
      <c r="H861" s="33" t="s">
        <v>8</v>
      </c>
      <c r="I861" s="33"/>
      <c r="J861" s="33"/>
      <c r="K861" s="23">
        <f>SUBTOTAL(9,K862)</f>
        <v>0</v>
      </c>
    </row>
    <row r="862" spans="1:11" s="17" customFormat="1" ht="31.5" hidden="1" customHeight="1" x14ac:dyDescent="0.2">
      <c r="A862" s="105"/>
      <c r="B862" s="36" t="s">
        <v>241</v>
      </c>
      <c r="C862" s="30">
        <v>925</v>
      </c>
      <c r="D862" s="33" t="s">
        <v>8</v>
      </c>
      <c r="E862" s="33" t="s">
        <v>5</v>
      </c>
      <c r="F862" s="33" t="s">
        <v>2</v>
      </c>
      <c r="G862" s="30">
        <v>1</v>
      </c>
      <c r="H862" s="33" t="s">
        <v>8</v>
      </c>
      <c r="I862" s="33" t="s">
        <v>240</v>
      </c>
      <c r="J862" s="33"/>
      <c r="K862" s="23">
        <f>SUM(K863:K864)</f>
        <v>0</v>
      </c>
    </row>
    <row r="863" spans="1:11" s="17" customFormat="1" ht="31.5" hidden="1" customHeight="1" x14ac:dyDescent="0.2">
      <c r="A863" s="105"/>
      <c r="B863" s="38" t="s">
        <v>120</v>
      </c>
      <c r="C863" s="30">
        <v>925</v>
      </c>
      <c r="D863" s="33" t="s">
        <v>8</v>
      </c>
      <c r="E863" s="33" t="s">
        <v>5</v>
      </c>
      <c r="F863" s="33" t="s">
        <v>2</v>
      </c>
      <c r="G863" s="30">
        <v>1</v>
      </c>
      <c r="H863" s="33" t="s">
        <v>8</v>
      </c>
      <c r="I863" s="33" t="s">
        <v>240</v>
      </c>
      <c r="J863" s="33" t="s">
        <v>59</v>
      </c>
      <c r="K863" s="23"/>
    </row>
    <row r="864" spans="1:11" s="17" customFormat="1" ht="18" hidden="1" customHeight="1" x14ac:dyDescent="0.2">
      <c r="A864" s="105"/>
      <c r="B864" s="36" t="s">
        <v>50</v>
      </c>
      <c r="C864" s="30">
        <v>925</v>
      </c>
      <c r="D864" s="33" t="s">
        <v>8</v>
      </c>
      <c r="E864" s="33" t="s">
        <v>5</v>
      </c>
      <c r="F864" s="33" t="s">
        <v>2</v>
      </c>
      <c r="G864" s="30">
        <v>1</v>
      </c>
      <c r="H864" s="33" t="s">
        <v>8</v>
      </c>
      <c r="I864" s="33" t="s">
        <v>240</v>
      </c>
      <c r="J864" s="33" t="s">
        <v>51</v>
      </c>
      <c r="K864" s="23"/>
    </row>
    <row r="865" spans="1:11" s="17" customFormat="1" ht="31.5" hidden="1" customHeight="1" x14ac:dyDescent="0.2">
      <c r="A865" s="105"/>
      <c r="B865" s="36" t="s">
        <v>144</v>
      </c>
      <c r="C865" s="30">
        <v>925</v>
      </c>
      <c r="D865" s="33" t="s">
        <v>8</v>
      </c>
      <c r="E865" s="33" t="s">
        <v>5</v>
      </c>
      <c r="F865" s="33" t="s">
        <v>40</v>
      </c>
      <c r="G865" s="30"/>
      <c r="H865" s="33"/>
      <c r="I865" s="33"/>
      <c r="J865" s="33"/>
      <c r="K865" s="23">
        <f>K866</f>
        <v>10000.6</v>
      </c>
    </row>
    <row r="866" spans="1:11" s="17" customFormat="1" ht="18" hidden="1" customHeight="1" x14ac:dyDescent="0.2">
      <c r="A866" s="105"/>
      <c r="B866" s="29" t="s">
        <v>365</v>
      </c>
      <c r="C866" s="30">
        <v>925</v>
      </c>
      <c r="D866" s="33" t="s">
        <v>8</v>
      </c>
      <c r="E866" s="33" t="s">
        <v>5</v>
      </c>
      <c r="F866" s="33" t="s">
        <v>40</v>
      </c>
      <c r="G866" s="30">
        <v>5</v>
      </c>
      <c r="H866" s="33"/>
      <c r="I866" s="33"/>
      <c r="J866" s="33"/>
      <c r="K866" s="23">
        <f>K867</f>
        <v>10000.6</v>
      </c>
    </row>
    <row r="867" spans="1:11" s="17" customFormat="1" ht="34.5" hidden="1" customHeight="1" x14ac:dyDescent="0.2">
      <c r="A867" s="105"/>
      <c r="B867" s="29" t="s">
        <v>368</v>
      </c>
      <c r="C867" s="30">
        <v>925</v>
      </c>
      <c r="D867" s="33" t="s">
        <v>8</v>
      </c>
      <c r="E867" s="33" t="s">
        <v>5</v>
      </c>
      <c r="F867" s="33" t="s">
        <v>40</v>
      </c>
      <c r="G867" s="30">
        <v>5</v>
      </c>
      <c r="H867" s="33" t="s">
        <v>2</v>
      </c>
      <c r="I867" s="33"/>
      <c r="J867" s="33"/>
      <c r="K867" s="23">
        <f>K868</f>
        <v>10000.6</v>
      </c>
    </row>
    <row r="868" spans="1:11" s="17" customFormat="1" ht="46.5" hidden="1" customHeight="1" x14ac:dyDescent="0.2">
      <c r="A868" s="105"/>
      <c r="B868" s="29" t="s">
        <v>369</v>
      </c>
      <c r="C868" s="30">
        <v>925</v>
      </c>
      <c r="D868" s="33" t="s">
        <v>8</v>
      </c>
      <c r="E868" s="33" t="s">
        <v>5</v>
      </c>
      <c r="F868" s="33" t="s">
        <v>40</v>
      </c>
      <c r="G868" s="30">
        <v>5</v>
      </c>
      <c r="H868" s="33" t="s">
        <v>2</v>
      </c>
      <c r="I868" s="33" t="s">
        <v>150</v>
      </c>
      <c r="J868" s="33"/>
      <c r="K868" s="23">
        <f>K869</f>
        <v>10000.6</v>
      </c>
    </row>
    <row r="869" spans="1:11" s="17" customFormat="1" ht="31.5" hidden="1" customHeight="1" x14ac:dyDescent="0.2">
      <c r="A869" s="105"/>
      <c r="B869" s="38" t="s">
        <v>120</v>
      </c>
      <c r="C869" s="30">
        <v>925</v>
      </c>
      <c r="D869" s="33" t="s">
        <v>8</v>
      </c>
      <c r="E869" s="33" t="s">
        <v>5</v>
      </c>
      <c r="F869" s="33" t="s">
        <v>40</v>
      </c>
      <c r="G869" s="30">
        <v>5</v>
      </c>
      <c r="H869" s="33" t="s">
        <v>2</v>
      </c>
      <c r="I869" s="33" t="s">
        <v>150</v>
      </c>
      <c r="J869" s="33" t="s">
        <v>59</v>
      </c>
      <c r="K869" s="23">
        <v>10000.6</v>
      </c>
    </row>
    <row r="870" spans="1:11" s="17" customFormat="1" ht="14.25" hidden="1" customHeight="1" x14ac:dyDescent="0.2">
      <c r="A870" s="105"/>
      <c r="B870" s="29" t="s">
        <v>231</v>
      </c>
      <c r="C870" s="30">
        <v>925</v>
      </c>
      <c r="D870" s="33" t="s">
        <v>8</v>
      </c>
      <c r="E870" s="31" t="s">
        <v>7</v>
      </c>
      <c r="F870" s="31"/>
      <c r="G870" s="31"/>
      <c r="H870" s="31"/>
      <c r="I870" s="31"/>
      <c r="J870" s="33"/>
      <c r="K870" s="23">
        <f>SUM(K871)</f>
        <v>0</v>
      </c>
    </row>
    <row r="871" spans="1:11" s="17" customFormat="1" ht="18" hidden="1" customHeight="1" x14ac:dyDescent="0.2">
      <c r="A871" s="105"/>
      <c r="B871" s="29" t="s">
        <v>362</v>
      </c>
      <c r="C871" s="30">
        <v>925</v>
      </c>
      <c r="D871" s="31" t="s">
        <v>8</v>
      </c>
      <c r="E871" s="31" t="s">
        <v>7</v>
      </c>
      <c r="F871" s="31" t="s">
        <v>2</v>
      </c>
      <c r="G871" s="31"/>
      <c r="H871" s="31"/>
      <c r="I871" s="31"/>
      <c r="J871" s="33"/>
      <c r="K871" s="23">
        <f>SUM(K872)</f>
        <v>0</v>
      </c>
    </row>
    <row r="872" spans="1:11" s="17" customFormat="1" ht="20.25" hidden="1" customHeight="1" x14ac:dyDescent="0.2">
      <c r="A872" s="105"/>
      <c r="B872" s="29" t="s">
        <v>363</v>
      </c>
      <c r="C872" s="30">
        <v>925</v>
      </c>
      <c r="D872" s="31" t="s">
        <v>8</v>
      </c>
      <c r="E872" s="31" t="s">
        <v>7</v>
      </c>
      <c r="F872" s="31" t="s">
        <v>2</v>
      </c>
      <c r="G872" s="31" t="s">
        <v>90</v>
      </c>
      <c r="H872" s="31"/>
      <c r="I872" s="31"/>
      <c r="J872" s="33"/>
      <c r="K872" s="23">
        <f>SUM(K873)</f>
        <v>0</v>
      </c>
    </row>
    <row r="873" spans="1:11" s="17" customFormat="1" ht="50.25" hidden="1" customHeight="1" x14ac:dyDescent="0.2">
      <c r="A873" s="105"/>
      <c r="B873" s="34" t="s">
        <v>107</v>
      </c>
      <c r="C873" s="30">
        <v>925</v>
      </c>
      <c r="D873" s="31" t="s">
        <v>8</v>
      </c>
      <c r="E873" s="31" t="s">
        <v>7</v>
      </c>
      <c r="F873" s="31" t="s">
        <v>2</v>
      </c>
      <c r="G873" s="31" t="s">
        <v>90</v>
      </c>
      <c r="H873" s="33" t="s">
        <v>4</v>
      </c>
      <c r="I873" s="31"/>
      <c r="J873" s="33"/>
      <c r="K873" s="23">
        <f>SUM(K874)</f>
        <v>0</v>
      </c>
    </row>
    <row r="874" spans="1:11" s="17" customFormat="1" ht="18" hidden="1" customHeight="1" x14ac:dyDescent="0.2">
      <c r="A874" s="105"/>
      <c r="B874" s="29" t="s">
        <v>233</v>
      </c>
      <c r="C874" s="30">
        <v>925</v>
      </c>
      <c r="D874" s="31" t="s">
        <v>8</v>
      </c>
      <c r="E874" s="31" t="s">
        <v>7</v>
      </c>
      <c r="F874" s="31" t="s">
        <v>2</v>
      </c>
      <c r="G874" s="31" t="s">
        <v>90</v>
      </c>
      <c r="H874" s="33" t="s">
        <v>4</v>
      </c>
      <c r="I874" s="31" t="s">
        <v>232</v>
      </c>
      <c r="J874" s="33"/>
      <c r="K874" s="23">
        <f>SUM(K875)</f>
        <v>0</v>
      </c>
    </row>
    <row r="875" spans="1:11" s="17" customFormat="1" ht="31.5" hidden="1" customHeight="1" x14ac:dyDescent="0.2">
      <c r="A875" s="105"/>
      <c r="B875" s="29" t="s">
        <v>122</v>
      </c>
      <c r="C875" s="30">
        <v>925</v>
      </c>
      <c r="D875" s="31" t="s">
        <v>8</v>
      </c>
      <c r="E875" s="31" t="s">
        <v>7</v>
      </c>
      <c r="F875" s="31" t="s">
        <v>2</v>
      </c>
      <c r="G875" s="31" t="s">
        <v>90</v>
      </c>
      <c r="H875" s="33" t="s">
        <v>4</v>
      </c>
      <c r="I875" s="31" t="s">
        <v>232</v>
      </c>
      <c r="J875" s="33" t="s">
        <v>49</v>
      </c>
      <c r="K875" s="23"/>
    </row>
    <row r="876" spans="1:11" s="17" customFormat="1" ht="18" hidden="1" customHeight="1" x14ac:dyDescent="0.2">
      <c r="A876" s="105"/>
      <c r="B876" s="29" t="s">
        <v>27</v>
      </c>
      <c r="C876" s="30">
        <v>925</v>
      </c>
      <c r="D876" s="31" t="s">
        <v>8</v>
      </c>
      <c r="E876" s="33" t="s">
        <v>24</v>
      </c>
      <c r="F876" s="33"/>
      <c r="G876" s="30"/>
      <c r="H876" s="33"/>
      <c r="I876" s="33"/>
      <c r="J876" s="33"/>
      <c r="K876" s="23">
        <f>SUM(K877+K946)</f>
        <v>173132.89999999997</v>
      </c>
    </row>
    <row r="877" spans="1:11" s="17" customFormat="1" ht="18" hidden="1" customHeight="1" x14ac:dyDescent="0.2">
      <c r="A877" s="105"/>
      <c r="B877" s="29" t="s">
        <v>362</v>
      </c>
      <c r="C877" s="30">
        <v>925</v>
      </c>
      <c r="D877" s="33" t="s">
        <v>8</v>
      </c>
      <c r="E877" s="33" t="s">
        <v>24</v>
      </c>
      <c r="F877" s="33" t="s">
        <v>2</v>
      </c>
      <c r="G877" s="30"/>
      <c r="H877" s="33"/>
      <c r="I877" s="33"/>
      <c r="J877" s="33"/>
      <c r="K877" s="23">
        <f>SUM(K878)</f>
        <v>172888.89999999997</v>
      </c>
    </row>
    <row r="878" spans="1:11" s="17" customFormat="1" ht="18" hidden="1" customHeight="1" x14ac:dyDescent="0.2">
      <c r="A878" s="105"/>
      <c r="B878" s="29" t="s">
        <v>363</v>
      </c>
      <c r="C878" s="30">
        <v>925</v>
      </c>
      <c r="D878" s="33" t="s">
        <v>8</v>
      </c>
      <c r="E878" s="33" t="s">
        <v>24</v>
      </c>
      <c r="F878" s="33" t="s">
        <v>2</v>
      </c>
      <c r="G878" s="30">
        <v>1</v>
      </c>
      <c r="H878" s="33"/>
      <c r="I878" s="33"/>
      <c r="J878" s="33"/>
      <c r="K878" s="23">
        <f>SUM(K913+K920+K879+K906+K898+K933+K940+K928+K943)</f>
        <v>172888.89999999997</v>
      </c>
    </row>
    <row r="879" spans="1:11" s="17" customFormat="1" ht="50.25" hidden="1" customHeight="1" x14ac:dyDescent="0.2">
      <c r="A879" s="105"/>
      <c r="B879" s="34" t="s">
        <v>107</v>
      </c>
      <c r="C879" s="30">
        <v>925</v>
      </c>
      <c r="D879" s="33" t="s">
        <v>8</v>
      </c>
      <c r="E879" s="33" t="s">
        <v>24</v>
      </c>
      <c r="F879" s="33" t="s">
        <v>2</v>
      </c>
      <c r="G879" s="30">
        <v>1</v>
      </c>
      <c r="H879" s="33" t="s">
        <v>4</v>
      </c>
      <c r="I879" s="33"/>
      <c r="J879" s="33"/>
      <c r="K879" s="23">
        <f>SUM(K880+K884+K895+K893+K891+K889)</f>
        <v>167106.79999999999</v>
      </c>
    </row>
    <row r="880" spans="1:11" s="17" customFormat="1" ht="18" hidden="1" customHeight="1" x14ac:dyDescent="0.2">
      <c r="A880" s="105"/>
      <c r="B880" s="29" t="s">
        <v>47</v>
      </c>
      <c r="C880" s="30">
        <v>925</v>
      </c>
      <c r="D880" s="33" t="s">
        <v>8</v>
      </c>
      <c r="E880" s="33" t="s">
        <v>24</v>
      </c>
      <c r="F880" s="33" t="s">
        <v>2</v>
      </c>
      <c r="G880" s="30">
        <v>1</v>
      </c>
      <c r="H880" s="33" t="s">
        <v>4</v>
      </c>
      <c r="I880" s="33" t="s">
        <v>78</v>
      </c>
      <c r="J880" s="33"/>
      <c r="K880" s="23">
        <f>SUM(K881:K883)</f>
        <v>9606.6</v>
      </c>
    </row>
    <row r="881" spans="1:11" s="17" customFormat="1" ht="52.5" hidden="1" customHeight="1" x14ac:dyDescent="0.2">
      <c r="A881" s="105"/>
      <c r="B881" s="29" t="s">
        <v>121</v>
      </c>
      <c r="C881" s="30">
        <v>925</v>
      </c>
      <c r="D881" s="33" t="s">
        <v>8</v>
      </c>
      <c r="E881" s="33" t="s">
        <v>24</v>
      </c>
      <c r="F881" s="33" t="s">
        <v>2</v>
      </c>
      <c r="G881" s="30">
        <v>1</v>
      </c>
      <c r="H881" s="33" t="s">
        <v>4</v>
      </c>
      <c r="I881" s="33" t="s">
        <v>78</v>
      </c>
      <c r="J881" s="33" t="s">
        <v>48</v>
      </c>
      <c r="K881" s="23">
        <v>9417.2000000000007</v>
      </c>
    </row>
    <row r="882" spans="1:11" s="17" customFormat="1" ht="31.5" hidden="1" customHeight="1" x14ac:dyDescent="0.2">
      <c r="A882" s="105"/>
      <c r="B882" s="29" t="s">
        <v>122</v>
      </c>
      <c r="C882" s="30">
        <v>925</v>
      </c>
      <c r="D882" s="33" t="s">
        <v>8</v>
      </c>
      <c r="E882" s="33" t="s">
        <v>24</v>
      </c>
      <c r="F882" s="33" t="s">
        <v>2</v>
      </c>
      <c r="G882" s="30">
        <v>1</v>
      </c>
      <c r="H882" s="33" t="s">
        <v>4</v>
      </c>
      <c r="I882" s="33" t="s">
        <v>78</v>
      </c>
      <c r="J882" s="33" t="s">
        <v>49</v>
      </c>
      <c r="K882" s="23">
        <v>189.4</v>
      </c>
    </row>
    <row r="883" spans="1:11" s="17" customFormat="1" ht="18" hidden="1" customHeight="1" x14ac:dyDescent="0.2">
      <c r="A883" s="105"/>
      <c r="B883" s="29" t="s">
        <v>50</v>
      </c>
      <c r="C883" s="30">
        <v>925</v>
      </c>
      <c r="D883" s="33" t="s">
        <v>8</v>
      </c>
      <c r="E883" s="33" t="s">
        <v>24</v>
      </c>
      <c r="F883" s="33" t="s">
        <v>2</v>
      </c>
      <c r="G883" s="30">
        <v>1</v>
      </c>
      <c r="H883" s="33" t="s">
        <v>4</v>
      </c>
      <c r="I883" s="33" t="s">
        <v>78</v>
      </c>
      <c r="J883" s="33" t="s">
        <v>51</v>
      </c>
      <c r="K883" s="23"/>
    </row>
    <row r="884" spans="1:11" s="17" customFormat="1" ht="47.25" hidden="1" customHeight="1" x14ac:dyDescent="0.2">
      <c r="A884" s="105"/>
      <c r="B884" s="34" t="s">
        <v>110</v>
      </c>
      <c r="C884" s="30">
        <v>925</v>
      </c>
      <c r="D884" s="33" t="s">
        <v>8</v>
      </c>
      <c r="E884" s="33" t="s">
        <v>24</v>
      </c>
      <c r="F884" s="33" t="s">
        <v>2</v>
      </c>
      <c r="G884" s="30">
        <v>1</v>
      </c>
      <c r="H884" s="33" t="s">
        <v>4</v>
      </c>
      <c r="I884" s="33" t="s">
        <v>85</v>
      </c>
      <c r="J884" s="33"/>
      <c r="K884" s="23">
        <f>SUM(K885:K888)</f>
        <v>123833.3</v>
      </c>
    </row>
    <row r="885" spans="1:11" s="17" customFormat="1" ht="54" hidden="1" customHeight="1" x14ac:dyDescent="0.2">
      <c r="A885" s="105"/>
      <c r="B885" s="29" t="s">
        <v>121</v>
      </c>
      <c r="C885" s="30">
        <v>925</v>
      </c>
      <c r="D885" s="33" t="s">
        <v>8</v>
      </c>
      <c r="E885" s="33" t="s">
        <v>24</v>
      </c>
      <c r="F885" s="33" t="s">
        <v>2</v>
      </c>
      <c r="G885" s="30">
        <v>1</v>
      </c>
      <c r="H885" s="33" t="s">
        <v>4</v>
      </c>
      <c r="I885" s="33" t="s">
        <v>85</v>
      </c>
      <c r="J885" s="33" t="s">
        <v>48</v>
      </c>
      <c r="K885" s="23">
        <f>65835.5+42031.2</f>
        <v>107866.7</v>
      </c>
    </row>
    <row r="886" spans="1:11" s="17" customFormat="1" ht="31.5" hidden="1" customHeight="1" x14ac:dyDescent="0.2">
      <c r="A886" s="105"/>
      <c r="B886" s="29" t="s">
        <v>122</v>
      </c>
      <c r="C886" s="30">
        <v>925</v>
      </c>
      <c r="D886" s="33" t="s">
        <v>8</v>
      </c>
      <c r="E886" s="33" t="s">
        <v>24</v>
      </c>
      <c r="F886" s="33" t="s">
        <v>2</v>
      </c>
      <c r="G886" s="30">
        <v>1</v>
      </c>
      <c r="H886" s="33" t="s">
        <v>4</v>
      </c>
      <c r="I886" s="33" t="s">
        <v>85</v>
      </c>
      <c r="J886" s="33" t="s">
        <v>49</v>
      </c>
      <c r="K886" s="23">
        <f>12013.6+3877.4</f>
        <v>15891</v>
      </c>
    </row>
    <row r="887" spans="1:11" s="17" customFormat="1" ht="18" hidden="1" customHeight="1" x14ac:dyDescent="0.2">
      <c r="A887" s="105"/>
      <c r="B887" s="29" t="s">
        <v>55</v>
      </c>
      <c r="C887" s="30">
        <v>925</v>
      </c>
      <c r="D887" s="33" t="s">
        <v>8</v>
      </c>
      <c r="E887" s="33" t="s">
        <v>24</v>
      </c>
      <c r="F887" s="33" t="s">
        <v>2</v>
      </c>
      <c r="G887" s="30">
        <v>1</v>
      </c>
      <c r="H887" s="33" t="s">
        <v>4</v>
      </c>
      <c r="I887" s="33" t="s">
        <v>85</v>
      </c>
      <c r="J887" s="33" t="s">
        <v>56</v>
      </c>
      <c r="K887" s="23"/>
    </row>
    <row r="888" spans="1:11" s="17" customFormat="1" ht="18" hidden="1" customHeight="1" x14ac:dyDescent="0.2">
      <c r="A888" s="105"/>
      <c r="B888" s="29" t="s">
        <v>50</v>
      </c>
      <c r="C888" s="30">
        <v>925</v>
      </c>
      <c r="D888" s="33" t="s">
        <v>8</v>
      </c>
      <c r="E888" s="33" t="s">
        <v>24</v>
      </c>
      <c r="F888" s="33" t="s">
        <v>2</v>
      </c>
      <c r="G888" s="30">
        <v>1</v>
      </c>
      <c r="H888" s="33" t="s">
        <v>4</v>
      </c>
      <c r="I888" s="33" t="s">
        <v>85</v>
      </c>
      <c r="J888" s="33" t="s">
        <v>51</v>
      </c>
      <c r="K888" s="23">
        <f>50.3+25.3</f>
        <v>75.599999999999994</v>
      </c>
    </row>
    <row r="889" spans="1:11" s="17" customFormat="1" ht="18" hidden="1" customHeight="1" x14ac:dyDescent="0.2">
      <c r="A889" s="105"/>
      <c r="B889" s="29" t="s">
        <v>230</v>
      </c>
      <c r="C889" s="30">
        <v>925</v>
      </c>
      <c r="D889" s="33" t="s">
        <v>8</v>
      </c>
      <c r="E889" s="31" t="s">
        <v>24</v>
      </c>
      <c r="F889" s="31" t="s">
        <v>2</v>
      </c>
      <c r="G889" s="32">
        <v>1</v>
      </c>
      <c r="H889" s="33" t="s">
        <v>4</v>
      </c>
      <c r="I889" s="31" t="s">
        <v>229</v>
      </c>
      <c r="J889" s="31"/>
      <c r="K889" s="23">
        <f>SUM(K890)</f>
        <v>0</v>
      </c>
    </row>
    <row r="890" spans="1:11" s="17" customFormat="1" ht="31.5" hidden="1" customHeight="1" x14ac:dyDescent="0.2">
      <c r="A890" s="105"/>
      <c r="B890" s="29" t="s">
        <v>122</v>
      </c>
      <c r="C890" s="30">
        <v>925</v>
      </c>
      <c r="D890" s="31" t="s">
        <v>8</v>
      </c>
      <c r="E890" s="31" t="s">
        <v>24</v>
      </c>
      <c r="F890" s="31" t="s">
        <v>2</v>
      </c>
      <c r="G890" s="32">
        <v>1</v>
      </c>
      <c r="H890" s="33" t="s">
        <v>4</v>
      </c>
      <c r="I890" s="31" t="s">
        <v>229</v>
      </c>
      <c r="J890" s="31" t="s">
        <v>49</v>
      </c>
      <c r="K890" s="23"/>
    </row>
    <row r="891" spans="1:11" s="17" customFormat="1" ht="110.25" hidden="1" customHeight="1" x14ac:dyDescent="0.2">
      <c r="A891" s="105"/>
      <c r="B891" s="34" t="s">
        <v>296</v>
      </c>
      <c r="C891" s="30">
        <v>925</v>
      </c>
      <c r="D891" s="33" t="s">
        <v>8</v>
      </c>
      <c r="E891" s="33" t="s">
        <v>24</v>
      </c>
      <c r="F891" s="33" t="s">
        <v>2</v>
      </c>
      <c r="G891" s="30">
        <v>1</v>
      </c>
      <c r="H891" s="33" t="s">
        <v>4</v>
      </c>
      <c r="I891" s="33" t="s">
        <v>295</v>
      </c>
      <c r="J891" s="33"/>
      <c r="K891" s="23">
        <f>K892</f>
        <v>0</v>
      </c>
    </row>
    <row r="892" spans="1:11" s="17" customFormat="1" ht="31.5" hidden="1" customHeight="1" x14ac:dyDescent="0.2">
      <c r="A892" s="105"/>
      <c r="B892" s="36" t="s">
        <v>120</v>
      </c>
      <c r="C892" s="30">
        <v>925</v>
      </c>
      <c r="D892" s="33" t="s">
        <v>8</v>
      </c>
      <c r="E892" s="33" t="s">
        <v>24</v>
      </c>
      <c r="F892" s="33" t="s">
        <v>2</v>
      </c>
      <c r="G892" s="30">
        <v>1</v>
      </c>
      <c r="H892" s="33" t="s">
        <v>4</v>
      </c>
      <c r="I892" s="33" t="s">
        <v>295</v>
      </c>
      <c r="J892" s="33" t="s">
        <v>59</v>
      </c>
      <c r="K892" s="23"/>
    </row>
    <row r="893" spans="1:11" s="17" customFormat="1" ht="63" hidden="1" customHeight="1" x14ac:dyDescent="0.2">
      <c r="A893" s="105"/>
      <c r="B893" s="34" t="s">
        <v>200</v>
      </c>
      <c r="C893" s="30">
        <v>925</v>
      </c>
      <c r="D893" s="33" t="s">
        <v>8</v>
      </c>
      <c r="E893" s="33" t="s">
        <v>24</v>
      </c>
      <c r="F893" s="33" t="s">
        <v>2</v>
      </c>
      <c r="G893" s="30">
        <v>1</v>
      </c>
      <c r="H893" s="33" t="s">
        <v>4</v>
      </c>
      <c r="I893" s="33" t="s">
        <v>115</v>
      </c>
      <c r="J893" s="33"/>
      <c r="K893" s="23">
        <f>K894</f>
        <v>73.2</v>
      </c>
    </row>
    <row r="894" spans="1:11" s="17" customFormat="1" ht="52.5" hidden="1" customHeight="1" x14ac:dyDescent="0.2">
      <c r="A894" s="105"/>
      <c r="B894" s="29" t="s">
        <v>121</v>
      </c>
      <c r="C894" s="30">
        <v>925</v>
      </c>
      <c r="D894" s="33" t="s">
        <v>8</v>
      </c>
      <c r="E894" s="33" t="s">
        <v>24</v>
      </c>
      <c r="F894" s="33" t="s">
        <v>2</v>
      </c>
      <c r="G894" s="30">
        <v>1</v>
      </c>
      <c r="H894" s="33" t="s">
        <v>4</v>
      </c>
      <c r="I894" s="33" t="s">
        <v>115</v>
      </c>
      <c r="J894" s="33" t="s">
        <v>48</v>
      </c>
      <c r="K894" s="23">
        <v>73.2</v>
      </c>
    </row>
    <row r="895" spans="1:11" s="17" customFormat="1" ht="63" hidden="1" customHeight="1" x14ac:dyDescent="0.2">
      <c r="A895" s="105"/>
      <c r="B895" s="36" t="s">
        <v>201</v>
      </c>
      <c r="C895" s="30">
        <v>925</v>
      </c>
      <c r="D895" s="33" t="s">
        <v>8</v>
      </c>
      <c r="E895" s="33" t="s">
        <v>24</v>
      </c>
      <c r="F895" s="33" t="s">
        <v>2</v>
      </c>
      <c r="G895" s="30">
        <v>1</v>
      </c>
      <c r="H895" s="33" t="s">
        <v>4</v>
      </c>
      <c r="I895" s="33" t="s">
        <v>109</v>
      </c>
      <c r="J895" s="33"/>
      <c r="K895" s="23">
        <f>SUM(K896:K897)</f>
        <v>33593.699999999997</v>
      </c>
    </row>
    <row r="896" spans="1:11" s="17" customFormat="1" ht="54.75" hidden="1" customHeight="1" x14ac:dyDescent="0.2">
      <c r="A896" s="105"/>
      <c r="B896" s="29" t="s">
        <v>121</v>
      </c>
      <c r="C896" s="30">
        <v>925</v>
      </c>
      <c r="D896" s="33" t="s">
        <v>8</v>
      </c>
      <c r="E896" s="33" t="s">
        <v>24</v>
      </c>
      <c r="F896" s="33" t="s">
        <v>2</v>
      </c>
      <c r="G896" s="30">
        <v>1</v>
      </c>
      <c r="H896" s="33" t="s">
        <v>4</v>
      </c>
      <c r="I896" s="33" t="s">
        <v>109</v>
      </c>
      <c r="J896" s="33" t="s">
        <v>48</v>
      </c>
      <c r="K896" s="23">
        <f>11435.8+22157.9</f>
        <v>33593.699999999997</v>
      </c>
    </row>
    <row r="897" spans="1:11" s="17" customFormat="1" ht="26.25" hidden="1" customHeight="1" x14ac:dyDescent="0.2">
      <c r="A897" s="105"/>
      <c r="B897" s="29" t="s">
        <v>122</v>
      </c>
      <c r="C897" s="30">
        <v>925</v>
      </c>
      <c r="D897" s="33" t="s">
        <v>8</v>
      </c>
      <c r="E897" s="33" t="s">
        <v>24</v>
      </c>
      <c r="F897" s="33" t="s">
        <v>2</v>
      </c>
      <c r="G897" s="30">
        <v>1</v>
      </c>
      <c r="H897" s="33" t="s">
        <v>4</v>
      </c>
      <c r="I897" s="33" t="s">
        <v>109</v>
      </c>
      <c r="J897" s="33" t="s">
        <v>49</v>
      </c>
      <c r="K897" s="23"/>
    </row>
    <row r="898" spans="1:11" s="17" customFormat="1" ht="47.25" hidden="1" customHeight="1" x14ac:dyDescent="0.2">
      <c r="A898" s="105"/>
      <c r="B898" s="29" t="s">
        <v>189</v>
      </c>
      <c r="C898" s="30">
        <v>925</v>
      </c>
      <c r="D898" s="33" t="s">
        <v>8</v>
      </c>
      <c r="E898" s="33" t="s">
        <v>24</v>
      </c>
      <c r="F898" s="31" t="s">
        <v>2</v>
      </c>
      <c r="G898" s="31" t="s">
        <v>90</v>
      </c>
      <c r="H898" s="31" t="s">
        <v>5</v>
      </c>
      <c r="I898" s="31"/>
      <c r="J898" s="33"/>
      <c r="K898" s="23">
        <f>SUM(K899+K903)</f>
        <v>0</v>
      </c>
    </row>
    <row r="899" spans="1:11" s="17" customFormat="1" ht="31.5" hidden="1" customHeight="1" x14ac:dyDescent="0.2">
      <c r="A899" s="105"/>
      <c r="B899" s="29" t="s">
        <v>370</v>
      </c>
      <c r="C899" s="30">
        <v>925</v>
      </c>
      <c r="D899" s="33" t="s">
        <v>8</v>
      </c>
      <c r="E899" s="33" t="s">
        <v>24</v>
      </c>
      <c r="F899" s="31" t="s">
        <v>2</v>
      </c>
      <c r="G899" s="31" t="s">
        <v>90</v>
      </c>
      <c r="H899" s="31" t="s">
        <v>5</v>
      </c>
      <c r="I899" s="31" t="s">
        <v>190</v>
      </c>
      <c r="J899" s="33"/>
      <c r="K899" s="23">
        <f>SUM(K900:K902)</f>
        <v>0</v>
      </c>
    </row>
    <row r="900" spans="1:11" s="17" customFormat="1" ht="45.75" hidden="1" customHeight="1" x14ac:dyDescent="0.2">
      <c r="A900" s="105"/>
      <c r="B900" s="29" t="s">
        <v>121</v>
      </c>
      <c r="C900" s="30">
        <v>925</v>
      </c>
      <c r="D900" s="33" t="s">
        <v>8</v>
      </c>
      <c r="E900" s="33" t="s">
        <v>24</v>
      </c>
      <c r="F900" s="31" t="s">
        <v>2</v>
      </c>
      <c r="G900" s="31" t="s">
        <v>90</v>
      </c>
      <c r="H900" s="31" t="s">
        <v>5</v>
      </c>
      <c r="I900" s="31" t="s">
        <v>190</v>
      </c>
      <c r="J900" s="33" t="s">
        <v>48</v>
      </c>
      <c r="K900" s="23"/>
    </row>
    <row r="901" spans="1:11" s="17" customFormat="1" ht="31.5" hidden="1" customHeight="1" x14ac:dyDescent="0.2">
      <c r="A901" s="105"/>
      <c r="B901" s="29" t="s">
        <v>122</v>
      </c>
      <c r="C901" s="30">
        <v>925</v>
      </c>
      <c r="D901" s="33" t="s">
        <v>8</v>
      </c>
      <c r="E901" s="33" t="s">
        <v>24</v>
      </c>
      <c r="F901" s="31" t="s">
        <v>2</v>
      </c>
      <c r="G901" s="31" t="s">
        <v>90</v>
      </c>
      <c r="H901" s="31" t="s">
        <v>5</v>
      </c>
      <c r="I901" s="31" t="s">
        <v>190</v>
      </c>
      <c r="J901" s="33" t="s">
        <v>49</v>
      </c>
      <c r="K901" s="23"/>
    </row>
    <row r="902" spans="1:11" s="17" customFormat="1" ht="31.5" hidden="1" customHeight="1" x14ac:dyDescent="0.2">
      <c r="A902" s="105"/>
      <c r="B902" s="38" t="s">
        <v>120</v>
      </c>
      <c r="C902" s="30">
        <v>925</v>
      </c>
      <c r="D902" s="33" t="s">
        <v>8</v>
      </c>
      <c r="E902" s="33" t="s">
        <v>24</v>
      </c>
      <c r="F902" s="31" t="s">
        <v>2</v>
      </c>
      <c r="G902" s="31" t="s">
        <v>90</v>
      </c>
      <c r="H902" s="31" t="s">
        <v>5</v>
      </c>
      <c r="I902" s="31" t="s">
        <v>190</v>
      </c>
      <c r="J902" s="33" t="s">
        <v>59</v>
      </c>
      <c r="K902" s="23"/>
    </row>
    <row r="903" spans="1:11" s="17" customFormat="1" ht="63" hidden="1" customHeight="1" x14ac:dyDescent="0.2">
      <c r="A903" s="105"/>
      <c r="B903" s="29" t="s">
        <v>284</v>
      </c>
      <c r="C903" s="30">
        <v>925</v>
      </c>
      <c r="D903" s="33" t="s">
        <v>8</v>
      </c>
      <c r="E903" s="33" t="s">
        <v>24</v>
      </c>
      <c r="F903" s="31" t="s">
        <v>2</v>
      </c>
      <c r="G903" s="31" t="s">
        <v>90</v>
      </c>
      <c r="H903" s="31" t="s">
        <v>5</v>
      </c>
      <c r="I903" s="31" t="s">
        <v>285</v>
      </c>
      <c r="J903" s="33"/>
      <c r="K903" s="23">
        <f>K904+K905</f>
        <v>0</v>
      </c>
    </row>
    <row r="904" spans="1:11" s="17" customFormat="1" ht="50.25" hidden="1" customHeight="1" x14ac:dyDescent="0.2">
      <c r="A904" s="105"/>
      <c r="B904" s="29" t="s">
        <v>121</v>
      </c>
      <c r="C904" s="30">
        <v>925</v>
      </c>
      <c r="D904" s="33" t="s">
        <v>8</v>
      </c>
      <c r="E904" s="33" t="s">
        <v>24</v>
      </c>
      <c r="F904" s="31" t="s">
        <v>2</v>
      </c>
      <c r="G904" s="31" t="s">
        <v>90</v>
      </c>
      <c r="H904" s="31" t="s">
        <v>5</v>
      </c>
      <c r="I904" s="31" t="s">
        <v>285</v>
      </c>
      <c r="J904" s="33" t="s">
        <v>48</v>
      </c>
      <c r="K904" s="23"/>
    </row>
    <row r="905" spans="1:11" s="17" customFormat="1" ht="31.5" hidden="1" customHeight="1" x14ac:dyDescent="0.2">
      <c r="A905" s="105"/>
      <c r="B905" s="38" t="s">
        <v>120</v>
      </c>
      <c r="C905" s="30">
        <v>925</v>
      </c>
      <c r="D905" s="33" t="s">
        <v>8</v>
      </c>
      <c r="E905" s="33" t="s">
        <v>24</v>
      </c>
      <c r="F905" s="31" t="s">
        <v>2</v>
      </c>
      <c r="G905" s="31" t="s">
        <v>90</v>
      </c>
      <c r="H905" s="31" t="s">
        <v>5</v>
      </c>
      <c r="I905" s="31" t="s">
        <v>285</v>
      </c>
      <c r="J905" s="33" t="s">
        <v>59</v>
      </c>
      <c r="K905" s="23"/>
    </row>
    <row r="906" spans="1:11" s="17" customFormat="1" ht="31.5" hidden="1" customHeight="1" x14ac:dyDescent="0.2">
      <c r="A906" s="105"/>
      <c r="B906" s="29" t="s">
        <v>111</v>
      </c>
      <c r="C906" s="30">
        <v>925</v>
      </c>
      <c r="D906" s="31" t="s">
        <v>8</v>
      </c>
      <c r="E906" s="33" t="s">
        <v>24</v>
      </c>
      <c r="F906" s="33" t="s">
        <v>2</v>
      </c>
      <c r="G906" s="30">
        <v>1</v>
      </c>
      <c r="H906" s="31" t="s">
        <v>6</v>
      </c>
      <c r="I906" s="33"/>
      <c r="J906" s="33"/>
      <c r="K906" s="23">
        <f>K907+K909+K911</f>
        <v>688.5</v>
      </c>
    </row>
    <row r="907" spans="1:11" s="17" customFormat="1" ht="31.5" hidden="1" customHeight="1" x14ac:dyDescent="0.2">
      <c r="A907" s="105"/>
      <c r="B907" s="52" t="s">
        <v>167</v>
      </c>
      <c r="C907" s="30">
        <v>925</v>
      </c>
      <c r="D907" s="33" t="s">
        <v>8</v>
      </c>
      <c r="E907" s="33" t="s">
        <v>24</v>
      </c>
      <c r="F907" s="33" t="s">
        <v>2</v>
      </c>
      <c r="G907" s="30">
        <v>1</v>
      </c>
      <c r="H907" s="31" t="s">
        <v>6</v>
      </c>
      <c r="I907" s="33" t="s">
        <v>141</v>
      </c>
      <c r="J907" s="33"/>
      <c r="K907" s="23">
        <f>K908</f>
        <v>0</v>
      </c>
    </row>
    <row r="908" spans="1:11" s="17" customFormat="1" ht="31.5" hidden="1" customHeight="1" x14ac:dyDescent="0.2">
      <c r="A908" s="105"/>
      <c r="B908" s="36" t="s">
        <v>120</v>
      </c>
      <c r="C908" s="30">
        <v>925</v>
      </c>
      <c r="D908" s="33" t="s">
        <v>8</v>
      </c>
      <c r="E908" s="33" t="s">
        <v>24</v>
      </c>
      <c r="F908" s="33" t="s">
        <v>2</v>
      </c>
      <c r="G908" s="30">
        <v>1</v>
      </c>
      <c r="H908" s="31" t="s">
        <v>6</v>
      </c>
      <c r="I908" s="33" t="s">
        <v>141</v>
      </c>
      <c r="J908" s="33" t="s">
        <v>59</v>
      </c>
      <c r="K908" s="23"/>
    </row>
    <row r="909" spans="1:11" s="17" customFormat="1" ht="126" hidden="1" customHeight="1" x14ac:dyDescent="0.2">
      <c r="A909" s="105"/>
      <c r="B909" s="29" t="s">
        <v>293</v>
      </c>
      <c r="C909" s="30">
        <v>925</v>
      </c>
      <c r="D909" s="33" t="s">
        <v>8</v>
      </c>
      <c r="E909" s="33" t="s">
        <v>24</v>
      </c>
      <c r="F909" s="33" t="s">
        <v>2</v>
      </c>
      <c r="G909" s="30">
        <v>1</v>
      </c>
      <c r="H909" s="31" t="s">
        <v>6</v>
      </c>
      <c r="I909" s="33" t="s">
        <v>113</v>
      </c>
      <c r="J909" s="33"/>
      <c r="K909" s="23">
        <f>SUM(K910)</f>
        <v>641.20000000000005</v>
      </c>
    </row>
    <row r="910" spans="1:11" s="17" customFormat="1" ht="53.25" hidden="1" customHeight="1" x14ac:dyDescent="0.2">
      <c r="A910" s="105"/>
      <c r="B910" s="29" t="s">
        <v>121</v>
      </c>
      <c r="C910" s="30">
        <v>925</v>
      </c>
      <c r="D910" s="33" t="s">
        <v>8</v>
      </c>
      <c r="E910" s="33" t="s">
        <v>24</v>
      </c>
      <c r="F910" s="33" t="s">
        <v>2</v>
      </c>
      <c r="G910" s="30">
        <v>1</v>
      </c>
      <c r="H910" s="31" t="s">
        <v>6</v>
      </c>
      <c r="I910" s="33" t="s">
        <v>113</v>
      </c>
      <c r="J910" s="33" t="s">
        <v>48</v>
      </c>
      <c r="K910" s="23">
        <f>641.2</f>
        <v>641.20000000000005</v>
      </c>
    </row>
    <row r="911" spans="1:11" s="17" customFormat="1" ht="78.75" hidden="1" customHeight="1" x14ac:dyDescent="0.2">
      <c r="A911" s="105"/>
      <c r="B911" s="29" t="s">
        <v>409</v>
      </c>
      <c r="C911" s="30">
        <v>925</v>
      </c>
      <c r="D911" s="33" t="s">
        <v>8</v>
      </c>
      <c r="E911" s="33" t="s">
        <v>24</v>
      </c>
      <c r="F911" s="31" t="s">
        <v>2</v>
      </c>
      <c r="G911" s="31" t="s">
        <v>90</v>
      </c>
      <c r="H911" s="31" t="s">
        <v>6</v>
      </c>
      <c r="I911" s="31" t="s">
        <v>239</v>
      </c>
      <c r="J911" s="33"/>
      <c r="K911" s="23">
        <f>K912</f>
        <v>47.3</v>
      </c>
    </row>
    <row r="912" spans="1:11" s="17" customFormat="1" ht="51.75" hidden="1" customHeight="1" x14ac:dyDescent="0.2">
      <c r="A912" s="105"/>
      <c r="B912" s="29" t="s">
        <v>121</v>
      </c>
      <c r="C912" s="30">
        <v>925</v>
      </c>
      <c r="D912" s="33" t="s">
        <v>8</v>
      </c>
      <c r="E912" s="33" t="s">
        <v>24</v>
      </c>
      <c r="F912" s="31" t="s">
        <v>2</v>
      </c>
      <c r="G912" s="31" t="s">
        <v>90</v>
      </c>
      <c r="H912" s="31" t="s">
        <v>6</v>
      </c>
      <c r="I912" s="31" t="s">
        <v>239</v>
      </c>
      <c r="J912" s="33" t="s">
        <v>48</v>
      </c>
      <c r="K912" s="23">
        <v>47.3</v>
      </c>
    </row>
    <row r="913" spans="1:11" s="17" customFormat="1" ht="31.5" hidden="1" customHeight="1" x14ac:dyDescent="0.2">
      <c r="A913" s="105"/>
      <c r="B913" s="29" t="s">
        <v>500</v>
      </c>
      <c r="C913" s="30">
        <v>925</v>
      </c>
      <c r="D913" s="33" t="s">
        <v>8</v>
      </c>
      <c r="E913" s="33" t="s">
        <v>24</v>
      </c>
      <c r="F913" s="33" t="s">
        <v>2</v>
      </c>
      <c r="G913" s="30">
        <v>1</v>
      </c>
      <c r="H913" s="33" t="s">
        <v>7</v>
      </c>
      <c r="I913" s="33"/>
      <c r="J913" s="33"/>
      <c r="K913" s="23">
        <f>SUM(K916+K914)</f>
        <v>106.3</v>
      </c>
    </row>
    <row r="914" spans="1:11" s="17" customFormat="1" ht="31.5" hidden="1" customHeight="1" x14ac:dyDescent="0.2">
      <c r="A914" s="105"/>
      <c r="B914" s="34" t="s">
        <v>216</v>
      </c>
      <c r="C914" s="30">
        <v>925</v>
      </c>
      <c r="D914" s="33" t="s">
        <v>8</v>
      </c>
      <c r="E914" s="33" t="s">
        <v>24</v>
      </c>
      <c r="F914" s="31" t="s">
        <v>2</v>
      </c>
      <c r="G914" s="31" t="s">
        <v>90</v>
      </c>
      <c r="H914" s="33" t="s">
        <v>7</v>
      </c>
      <c r="I914" s="31" t="s">
        <v>215</v>
      </c>
      <c r="J914" s="33"/>
      <c r="K914" s="23">
        <f>K915</f>
        <v>0</v>
      </c>
    </row>
    <row r="915" spans="1:11" s="17" customFormat="1" ht="31.5" hidden="1" customHeight="1" x14ac:dyDescent="0.2">
      <c r="A915" s="105"/>
      <c r="B915" s="29" t="s">
        <v>122</v>
      </c>
      <c r="C915" s="30">
        <v>925</v>
      </c>
      <c r="D915" s="33" t="s">
        <v>8</v>
      </c>
      <c r="E915" s="33" t="s">
        <v>24</v>
      </c>
      <c r="F915" s="31" t="s">
        <v>2</v>
      </c>
      <c r="G915" s="31" t="s">
        <v>90</v>
      </c>
      <c r="H915" s="33" t="s">
        <v>7</v>
      </c>
      <c r="I915" s="31" t="s">
        <v>215</v>
      </c>
      <c r="J915" s="33" t="s">
        <v>49</v>
      </c>
      <c r="K915" s="23"/>
    </row>
    <row r="916" spans="1:11" s="17" customFormat="1" ht="141.75" hidden="1" customHeight="1" x14ac:dyDescent="0.2">
      <c r="A916" s="105"/>
      <c r="B916" s="29" t="s">
        <v>199</v>
      </c>
      <c r="C916" s="30">
        <v>925</v>
      </c>
      <c r="D916" s="33" t="s">
        <v>8</v>
      </c>
      <c r="E916" s="33" t="s">
        <v>24</v>
      </c>
      <c r="F916" s="33" t="s">
        <v>2</v>
      </c>
      <c r="G916" s="30">
        <v>1</v>
      </c>
      <c r="H916" s="33" t="s">
        <v>7</v>
      </c>
      <c r="I916" s="33" t="s">
        <v>137</v>
      </c>
      <c r="J916" s="33"/>
      <c r="K916" s="23">
        <f>SUM(K917:K919)</f>
        <v>106.3</v>
      </c>
    </row>
    <row r="917" spans="1:11" s="17" customFormat="1" ht="51" hidden="1" customHeight="1" x14ac:dyDescent="0.2">
      <c r="A917" s="105"/>
      <c r="B917" s="29" t="s">
        <v>121</v>
      </c>
      <c r="C917" s="30">
        <v>925</v>
      </c>
      <c r="D917" s="33" t="s">
        <v>8</v>
      </c>
      <c r="E917" s="33" t="s">
        <v>24</v>
      </c>
      <c r="F917" s="33" t="s">
        <v>2</v>
      </c>
      <c r="G917" s="30">
        <v>1</v>
      </c>
      <c r="H917" s="33" t="s">
        <v>7</v>
      </c>
      <c r="I917" s="33" t="s">
        <v>137</v>
      </c>
      <c r="J917" s="33" t="s">
        <v>48</v>
      </c>
      <c r="K917" s="23">
        <v>81.3</v>
      </c>
    </row>
    <row r="918" spans="1:11" s="17" customFormat="1" ht="31.5" hidden="1" customHeight="1" x14ac:dyDescent="0.2">
      <c r="A918" s="105"/>
      <c r="B918" s="29" t="s">
        <v>122</v>
      </c>
      <c r="C918" s="30">
        <v>925</v>
      </c>
      <c r="D918" s="33" t="s">
        <v>8</v>
      </c>
      <c r="E918" s="33" t="s">
        <v>24</v>
      </c>
      <c r="F918" s="33" t="s">
        <v>2</v>
      </c>
      <c r="G918" s="30">
        <v>1</v>
      </c>
      <c r="H918" s="33" t="s">
        <v>7</v>
      </c>
      <c r="I918" s="33" t="s">
        <v>137</v>
      </c>
      <c r="J918" s="33" t="s">
        <v>49</v>
      </c>
      <c r="K918" s="23">
        <v>25</v>
      </c>
    </row>
    <row r="919" spans="1:11" s="17" customFormat="1" ht="18" hidden="1" customHeight="1" x14ac:dyDescent="0.2">
      <c r="A919" s="105"/>
      <c r="B919" s="29" t="s">
        <v>55</v>
      </c>
      <c r="C919" s="30">
        <v>925</v>
      </c>
      <c r="D919" s="33" t="s">
        <v>8</v>
      </c>
      <c r="E919" s="33" t="s">
        <v>24</v>
      </c>
      <c r="F919" s="33" t="s">
        <v>2</v>
      </c>
      <c r="G919" s="30">
        <v>1</v>
      </c>
      <c r="H919" s="33" t="s">
        <v>7</v>
      </c>
      <c r="I919" s="33" t="s">
        <v>137</v>
      </c>
      <c r="J919" s="33" t="s">
        <v>56</v>
      </c>
      <c r="K919" s="23"/>
    </row>
    <row r="920" spans="1:11" s="17" customFormat="1" ht="63" hidden="1" customHeight="1" x14ac:dyDescent="0.2">
      <c r="A920" s="105"/>
      <c r="B920" s="29" t="s">
        <v>105</v>
      </c>
      <c r="C920" s="30">
        <v>925</v>
      </c>
      <c r="D920" s="33" t="s">
        <v>8</v>
      </c>
      <c r="E920" s="33" t="s">
        <v>24</v>
      </c>
      <c r="F920" s="33" t="s">
        <v>2</v>
      </c>
      <c r="G920" s="30">
        <v>1</v>
      </c>
      <c r="H920" s="33" t="s">
        <v>30</v>
      </c>
      <c r="I920" s="33"/>
      <c r="J920" s="33"/>
      <c r="K920" s="23">
        <f>SUM(K923+K926+K921)</f>
        <v>30</v>
      </c>
    </row>
    <row r="921" spans="1:11" s="17" customFormat="1" ht="18" hidden="1" customHeight="1" x14ac:dyDescent="0.2">
      <c r="A921" s="105"/>
      <c r="B921" s="34" t="s">
        <v>290</v>
      </c>
      <c r="C921" s="30">
        <v>925</v>
      </c>
      <c r="D921" s="33" t="s">
        <v>8</v>
      </c>
      <c r="E921" s="33" t="s">
        <v>24</v>
      </c>
      <c r="F921" s="33" t="s">
        <v>2</v>
      </c>
      <c r="G921" s="30">
        <v>1</v>
      </c>
      <c r="H921" s="33" t="s">
        <v>30</v>
      </c>
      <c r="I921" s="33" t="s">
        <v>291</v>
      </c>
      <c r="J921" s="33"/>
      <c r="K921" s="23">
        <f>K922</f>
        <v>0</v>
      </c>
    </row>
    <row r="922" spans="1:11" s="17" customFormat="1" ht="31.5" hidden="1" customHeight="1" x14ac:dyDescent="0.2">
      <c r="A922" s="105"/>
      <c r="B922" s="38" t="s">
        <v>120</v>
      </c>
      <c r="C922" s="30">
        <v>925</v>
      </c>
      <c r="D922" s="33" t="s">
        <v>8</v>
      </c>
      <c r="E922" s="33" t="s">
        <v>24</v>
      </c>
      <c r="F922" s="33" t="s">
        <v>2</v>
      </c>
      <c r="G922" s="30">
        <v>1</v>
      </c>
      <c r="H922" s="33" t="s">
        <v>30</v>
      </c>
      <c r="I922" s="33" t="s">
        <v>291</v>
      </c>
      <c r="J922" s="33" t="s">
        <v>59</v>
      </c>
      <c r="K922" s="23"/>
    </row>
    <row r="923" spans="1:11" s="17" customFormat="1" ht="31.5" hidden="1" customHeight="1" x14ac:dyDescent="0.2">
      <c r="A923" s="105"/>
      <c r="B923" s="34" t="s">
        <v>142</v>
      </c>
      <c r="C923" s="30">
        <v>925</v>
      </c>
      <c r="D923" s="33" t="s">
        <v>8</v>
      </c>
      <c r="E923" s="33" t="s">
        <v>24</v>
      </c>
      <c r="F923" s="33" t="s">
        <v>2</v>
      </c>
      <c r="G923" s="30">
        <v>1</v>
      </c>
      <c r="H923" s="33" t="s">
        <v>30</v>
      </c>
      <c r="I923" s="33" t="s">
        <v>114</v>
      </c>
      <c r="J923" s="33"/>
      <c r="K923" s="23">
        <f t="shared" ref="K923" si="38">SUM(K924:K925)</f>
        <v>0</v>
      </c>
    </row>
    <row r="924" spans="1:11" s="17" customFormat="1" ht="49.5" hidden="1" customHeight="1" x14ac:dyDescent="0.2">
      <c r="A924" s="105"/>
      <c r="B924" s="29" t="s">
        <v>121</v>
      </c>
      <c r="C924" s="30">
        <v>925</v>
      </c>
      <c r="D924" s="33" t="s">
        <v>8</v>
      </c>
      <c r="E924" s="33" t="s">
        <v>24</v>
      </c>
      <c r="F924" s="33" t="s">
        <v>2</v>
      </c>
      <c r="G924" s="30">
        <v>1</v>
      </c>
      <c r="H924" s="33" t="s">
        <v>30</v>
      </c>
      <c r="I924" s="33" t="s">
        <v>114</v>
      </c>
      <c r="J924" s="33" t="s">
        <v>48</v>
      </c>
      <c r="K924" s="23"/>
    </row>
    <row r="925" spans="1:11" s="17" customFormat="1" ht="31.5" hidden="1" customHeight="1" x14ac:dyDescent="0.2">
      <c r="A925" s="105"/>
      <c r="B925" s="38" t="s">
        <v>120</v>
      </c>
      <c r="C925" s="30">
        <v>925</v>
      </c>
      <c r="D925" s="33" t="s">
        <v>8</v>
      </c>
      <c r="E925" s="33" t="s">
        <v>24</v>
      </c>
      <c r="F925" s="33" t="s">
        <v>2</v>
      </c>
      <c r="G925" s="30">
        <v>1</v>
      </c>
      <c r="H925" s="33" t="s">
        <v>30</v>
      </c>
      <c r="I925" s="33" t="s">
        <v>114</v>
      </c>
      <c r="J925" s="33" t="s">
        <v>59</v>
      </c>
      <c r="K925" s="23"/>
    </row>
    <row r="926" spans="1:11" s="17" customFormat="1" ht="94.5" hidden="1" customHeight="1" x14ac:dyDescent="0.2">
      <c r="A926" s="105"/>
      <c r="B926" s="37" t="s">
        <v>198</v>
      </c>
      <c r="C926" s="30">
        <v>925</v>
      </c>
      <c r="D926" s="33" t="s">
        <v>8</v>
      </c>
      <c r="E926" s="33" t="s">
        <v>24</v>
      </c>
      <c r="F926" s="33" t="s">
        <v>2</v>
      </c>
      <c r="G926" s="30">
        <v>1</v>
      </c>
      <c r="H926" s="33" t="s">
        <v>30</v>
      </c>
      <c r="I926" s="33" t="s">
        <v>106</v>
      </c>
      <c r="J926" s="33"/>
      <c r="K926" s="23">
        <f>SUM(K927)</f>
        <v>30</v>
      </c>
    </row>
    <row r="927" spans="1:11" s="17" customFormat="1" ht="47.25" hidden="1" customHeight="1" x14ac:dyDescent="0.2">
      <c r="A927" s="105"/>
      <c r="B927" s="29" t="s">
        <v>121</v>
      </c>
      <c r="C927" s="30">
        <v>925</v>
      </c>
      <c r="D927" s="33" t="s">
        <v>8</v>
      </c>
      <c r="E927" s="33" t="s">
        <v>24</v>
      </c>
      <c r="F927" s="33" t="s">
        <v>2</v>
      </c>
      <c r="G927" s="30">
        <v>1</v>
      </c>
      <c r="H927" s="33" t="s">
        <v>30</v>
      </c>
      <c r="I927" s="33" t="s">
        <v>106</v>
      </c>
      <c r="J927" s="33" t="s">
        <v>48</v>
      </c>
      <c r="K927" s="23">
        <f>8.6+0.7+20.7</f>
        <v>30</v>
      </c>
    </row>
    <row r="928" spans="1:11" s="17" customFormat="1" ht="47.25" hidden="1" customHeight="1" x14ac:dyDescent="0.2">
      <c r="A928" s="105"/>
      <c r="B928" s="29" t="s">
        <v>156</v>
      </c>
      <c r="C928" s="30">
        <v>925</v>
      </c>
      <c r="D928" s="33" t="s">
        <v>8</v>
      </c>
      <c r="E928" s="33" t="s">
        <v>24</v>
      </c>
      <c r="F928" s="31" t="s">
        <v>2</v>
      </c>
      <c r="G928" s="31" t="s">
        <v>90</v>
      </c>
      <c r="H928" s="31" t="s">
        <v>24</v>
      </c>
      <c r="I928" s="31"/>
      <c r="J928" s="33"/>
      <c r="K928" s="23">
        <f>K929</f>
        <v>0</v>
      </c>
    </row>
    <row r="929" spans="1:11" s="17" customFormat="1" ht="18" hidden="1" customHeight="1" x14ac:dyDescent="0.2">
      <c r="A929" s="105"/>
      <c r="B929" s="29" t="s">
        <v>288</v>
      </c>
      <c r="C929" s="30">
        <v>925</v>
      </c>
      <c r="D929" s="33" t="s">
        <v>8</v>
      </c>
      <c r="E929" s="33" t="s">
        <v>24</v>
      </c>
      <c r="F929" s="31" t="s">
        <v>2</v>
      </c>
      <c r="G929" s="31" t="s">
        <v>90</v>
      </c>
      <c r="H929" s="31" t="s">
        <v>24</v>
      </c>
      <c r="I929" s="31" t="s">
        <v>289</v>
      </c>
      <c r="J929" s="33"/>
      <c r="K929" s="23">
        <f>K930+K932+K931</f>
        <v>0</v>
      </c>
    </row>
    <row r="930" spans="1:11" s="17" customFormat="1" ht="51" hidden="1" customHeight="1" x14ac:dyDescent="0.2">
      <c r="A930" s="105"/>
      <c r="B930" s="29" t="s">
        <v>121</v>
      </c>
      <c r="C930" s="30">
        <v>925</v>
      </c>
      <c r="D930" s="33" t="s">
        <v>8</v>
      </c>
      <c r="E930" s="33" t="s">
        <v>24</v>
      </c>
      <c r="F930" s="31" t="s">
        <v>2</v>
      </c>
      <c r="G930" s="31" t="s">
        <v>90</v>
      </c>
      <c r="H930" s="31" t="s">
        <v>24</v>
      </c>
      <c r="I930" s="31" t="s">
        <v>289</v>
      </c>
      <c r="J930" s="33" t="s">
        <v>48</v>
      </c>
      <c r="K930" s="23"/>
    </row>
    <row r="931" spans="1:11" s="17" customFormat="1" ht="31.5" hidden="1" customHeight="1" x14ac:dyDescent="0.2">
      <c r="A931" s="105"/>
      <c r="B931" s="29" t="s">
        <v>122</v>
      </c>
      <c r="C931" s="30">
        <v>925</v>
      </c>
      <c r="D931" s="33" t="s">
        <v>8</v>
      </c>
      <c r="E931" s="33" t="s">
        <v>24</v>
      </c>
      <c r="F931" s="31" t="s">
        <v>2</v>
      </c>
      <c r="G931" s="31" t="s">
        <v>90</v>
      </c>
      <c r="H931" s="31" t="s">
        <v>24</v>
      </c>
      <c r="I931" s="31" t="s">
        <v>289</v>
      </c>
      <c r="J931" s="33" t="s">
        <v>49</v>
      </c>
      <c r="K931" s="23"/>
    </row>
    <row r="932" spans="1:11" s="17" customFormat="1" ht="31.5" hidden="1" customHeight="1" x14ac:dyDescent="0.2">
      <c r="A932" s="105"/>
      <c r="B932" s="29" t="s">
        <v>120</v>
      </c>
      <c r="C932" s="30">
        <v>925</v>
      </c>
      <c r="D932" s="33" t="s">
        <v>8</v>
      </c>
      <c r="E932" s="33" t="s">
        <v>24</v>
      </c>
      <c r="F932" s="31" t="s">
        <v>2</v>
      </c>
      <c r="G932" s="31" t="s">
        <v>90</v>
      </c>
      <c r="H932" s="31" t="s">
        <v>24</v>
      </c>
      <c r="I932" s="31" t="s">
        <v>289</v>
      </c>
      <c r="J932" s="33" t="s">
        <v>59</v>
      </c>
      <c r="K932" s="23"/>
    </row>
    <row r="933" spans="1:11" s="17" customFormat="1" ht="31.5" hidden="1" customHeight="1" x14ac:dyDescent="0.2">
      <c r="A933" s="105"/>
      <c r="B933" s="29" t="s">
        <v>407</v>
      </c>
      <c r="C933" s="30">
        <v>925</v>
      </c>
      <c r="D933" s="33" t="s">
        <v>8</v>
      </c>
      <c r="E933" s="33" t="s">
        <v>24</v>
      </c>
      <c r="F933" s="31" t="s">
        <v>2</v>
      </c>
      <c r="G933" s="31" t="s">
        <v>90</v>
      </c>
      <c r="H933" s="31" t="s">
        <v>21</v>
      </c>
      <c r="I933" s="31"/>
      <c r="J933" s="33"/>
      <c r="K933" s="23">
        <f>SUM(K934+K937)</f>
        <v>4957.3</v>
      </c>
    </row>
    <row r="934" spans="1:11" s="17" customFormat="1" ht="31.5" hidden="1" customHeight="1" x14ac:dyDescent="0.2">
      <c r="A934" s="105"/>
      <c r="B934" s="29" t="s">
        <v>584</v>
      </c>
      <c r="C934" s="30">
        <v>925</v>
      </c>
      <c r="D934" s="33" t="s">
        <v>8</v>
      </c>
      <c r="E934" s="33" t="s">
        <v>24</v>
      </c>
      <c r="F934" s="31" t="s">
        <v>2</v>
      </c>
      <c r="G934" s="31" t="s">
        <v>90</v>
      </c>
      <c r="H934" s="31" t="s">
        <v>21</v>
      </c>
      <c r="I934" s="31" t="s">
        <v>196</v>
      </c>
      <c r="J934" s="33"/>
      <c r="K934" s="23">
        <f>K936+K935</f>
        <v>0</v>
      </c>
    </row>
    <row r="935" spans="1:11" s="17" customFormat="1" ht="31.5" hidden="1" customHeight="1" x14ac:dyDescent="0.2">
      <c r="A935" s="105"/>
      <c r="B935" s="29" t="s">
        <v>122</v>
      </c>
      <c r="C935" s="30">
        <v>925</v>
      </c>
      <c r="D935" s="33" t="s">
        <v>8</v>
      </c>
      <c r="E935" s="33" t="s">
        <v>24</v>
      </c>
      <c r="F935" s="31" t="s">
        <v>2</v>
      </c>
      <c r="G935" s="31" t="s">
        <v>90</v>
      </c>
      <c r="H935" s="31" t="s">
        <v>21</v>
      </c>
      <c r="I935" s="31" t="s">
        <v>196</v>
      </c>
      <c r="J935" s="33" t="s">
        <v>49</v>
      </c>
      <c r="K935" s="23"/>
    </row>
    <row r="936" spans="1:11" s="17" customFormat="1" ht="31.5" hidden="1" customHeight="1" x14ac:dyDescent="0.2">
      <c r="A936" s="105"/>
      <c r="B936" s="29" t="s">
        <v>120</v>
      </c>
      <c r="C936" s="30">
        <v>925</v>
      </c>
      <c r="D936" s="33" t="s">
        <v>8</v>
      </c>
      <c r="E936" s="33" t="s">
        <v>24</v>
      </c>
      <c r="F936" s="31" t="s">
        <v>2</v>
      </c>
      <c r="G936" s="31" t="s">
        <v>90</v>
      </c>
      <c r="H936" s="31" t="s">
        <v>21</v>
      </c>
      <c r="I936" s="31" t="s">
        <v>196</v>
      </c>
      <c r="J936" s="33" t="s">
        <v>59</v>
      </c>
      <c r="K936" s="23"/>
    </row>
    <row r="937" spans="1:11" s="17" customFormat="1" ht="63" hidden="1" customHeight="1" x14ac:dyDescent="0.2">
      <c r="A937" s="105"/>
      <c r="B937" s="29" t="s">
        <v>408</v>
      </c>
      <c r="C937" s="30">
        <v>925</v>
      </c>
      <c r="D937" s="33" t="s">
        <v>8</v>
      </c>
      <c r="E937" s="33" t="s">
        <v>24</v>
      </c>
      <c r="F937" s="31" t="s">
        <v>2</v>
      </c>
      <c r="G937" s="31" t="s">
        <v>90</v>
      </c>
      <c r="H937" s="31" t="s">
        <v>21</v>
      </c>
      <c r="I937" s="31" t="s">
        <v>406</v>
      </c>
      <c r="J937" s="31"/>
      <c r="K937" s="23">
        <f>SUM(K938:K939)</f>
        <v>4957.3</v>
      </c>
    </row>
    <row r="938" spans="1:11" s="17" customFormat="1" ht="50.25" hidden="1" customHeight="1" x14ac:dyDescent="0.2">
      <c r="A938" s="105"/>
      <c r="B938" s="29" t="s">
        <v>121</v>
      </c>
      <c r="C938" s="30">
        <v>925</v>
      </c>
      <c r="D938" s="33" t="s">
        <v>8</v>
      </c>
      <c r="E938" s="33" t="s">
        <v>24</v>
      </c>
      <c r="F938" s="31" t="s">
        <v>2</v>
      </c>
      <c r="G938" s="31" t="s">
        <v>90</v>
      </c>
      <c r="H938" s="31" t="s">
        <v>21</v>
      </c>
      <c r="I938" s="31" t="s">
        <v>406</v>
      </c>
      <c r="J938" s="31" t="s">
        <v>48</v>
      </c>
      <c r="K938" s="23">
        <v>73.3</v>
      </c>
    </row>
    <row r="939" spans="1:11" s="17" customFormat="1" ht="31.5" hidden="1" customHeight="1" x14ac:dyDescent="0.2">
      <c r="A939" s="105"/>
      <c r="B939" s="36" t="s">
        <v>120</v>
      </c>
      <c r="C939" s="30">
        <v>925</v>
      </c>
      <c r="D939" s="33" t="s">
        <v>8</v>
      </c>
      <c r="E939" s="33" t="s">
        <v>24</v>
      </c>
      <c r="F939" s="31" t="s">
        <v>2</v>
      </c>
      <c r="G939" s="31" t="s">
        <v>90</v>
      </c>
      <c r="H939" s="31" t="s">
        <v>21</v>
      </c>
      <c r="I939" s="31" t="s">
        <v>406</v>
      </c>
      <c r="J939" s="31" t="s">
        <v>59</v>
      </c>
      <c r="K939" s="23">
        <v>4884</v>
      </c>
    </row>
    <row r="940" spans="1:11" s="17" customFormat="1" ht="31.5" hidden="1" customHeight="1" x14ac:dyDescent="0.2">
      <c r="A940" s="105"/>
      <c r="B940" s="29" t="s">
        <v>526</v>
      </c>
      <c r="C940" s="30">
        <v>925</v>
      </c>
      <c r="D940" s="33" t="s">
        <v>8</v>
      </c>
      <c r="E940" s="33" t="s">
        <v>24</v>
      </c>
      <c r="F940" s="31" t="s">
        <v>2</v>
      </c>
      <c r="G940" s="31" t="s">
        <v>90</v>
      </c>
      <c r="H940" s="31" t="s">
        <v>23</v>
      </c>
      <c r="I940" s="31"/>
      <c r="J940" s="33"/>
      <c r="K940" s="23">
        <f>SUM(K941)</f>
        <v>0</v>
      </c>
    </row>
    <row r="941" spans="1:11" s="17" customFormat="1" ht="18" hidden="1" customHeight="1" x14ac:dyDescent="0.2">
      <c r="A941" s="105"/>
      <c r="B941" s="29" t="s">
        <v>466</v>
      </c>
      <c r="C941" s="30">
        <v>925</v>
      </c>
      <c r="D941" s="33" t="s">
        <v>8</v>
      </c>
      <c r="E941" s="33" t="s">
        <v>24</v>
      </c>
      <c r="F941" s="31" t="s">
        <v>2</v>
      </c>
      <c r="G941" s="31" t="s">
        <v>90</v>
      </c>
      <c r="H941" s="31" t="s">
        <v>23</v>
      </c>
      <c r="I941" s="31" t="s">
        <v>467</v>
      </c>
      <c r="J941" s="33"/>
      <c r="K941" s="23">
        <f>K942</f>
        <v>0</v>
      </c>
    </row>
    <row r="942" spans="1:11" s="17" customFormat="1" ht="31.5" hidden="1" customHeight="1" x14ac:dyDescent="0.2">
      <c r="A942" s="105"/>
      <c r="B942" s="29" t="s">
        <v>120</v>
      </c>
      <c r="C942" s="30">
        <v>925</v>
      </c>
      <c r="D942" s="33" t="s">
        <v>8</v>
      </c>
      <c r="E942" s="33" t="s">
        <v>24</v>
      </c>
      <c r="F942" s="31" t="s">
        <v>2</v>
      </c>
      <c r="G942" s="31" t="s">
        <v>90</v>
      </c>
      <c r="H942" s="31" t="s">
        <v>23</v>
      </c>
      <c r="I942" s="31" t="s">
        <v>467</v>
      </c>
      <c r="J942" s="33" t="s">
        <v>59</v>
      </c>
      <c r="K942" s="23"/>
    </row>
    <row r="943" spans="1:11" s="17" customFormat="1" ht="22.9" hidden="1" customHeight="1" x14ac:dyDescent="0.2">
      <c r="A943" s="105"/>
      <c r="B943" s="29" t="s">
        <v>502</v>
      </c>
      <c r="C943" s="30">
        <v>925</v>
      </c>
      <c r="D943" s="33" t="s">
        <v>8</v>
      </c>
      <c r="E943" s="33" t="s">
        <v>24</v>
      </c>
      <c r="F943" s="31" t="s">
        <v>2</v>
      </c>
      <c r="G943" s="31" t="s">
        <v>90</v>
      </c>
      <c r="H943" s="31" t="s">
        <v>501</v>
      </c>
      <c r="I943" s="31"/>
      <c r="J943" s="33"/>
      <c r="K943" s="23">
        <f>K944</f>
        <v>0</v>
      </c>
    </row>
    <row r="944" spans="1:11" s="17" customFormat="1" ht="112.15" hidden="1" customHeight="1" x14ac:dyDescent="0.2">
      <c r="A944" s="105"/>
      <c r="B944" s="29" t="s">
        <v>511</v>
      </c>
      <c r="C944" s="30">
        <v>925</v>
      </c>
      <c r="D944" s="33" t="s">
        <v>8</v>
      </c>
      <c r="E944" s="33" t="s">
        <v>24</v>
      </c>
      <c r="F944" s="31" t="s">
        <v>2</v>
      </c>
      <c r="G944" s="31" t="s">
        <v>90</v>
      </c>
      <c r="H944" s="31" t="s">
        <v>501</v>
      </c>
      <c r="I944" s="31" t="s">
        <v>295</v>
      </c>
      <c r="J944" s="33"/>
      <c r="K944" s="23">
        <f>K945</f>
        <v>0</v>
      </c>
    </row>
    <row r="945" spans="1:11" s="17" customFormat="1" ht="34.5" hidden="1" customHeight="1" x14ac:dyDescent="0.2">
      <c r="A945" s="105"/>
      <c r="B945" s="29" t="s">
        <v>120</v>
      </c>
      <c r="C945" s="30">
        <v>925</v>
      </c>
      <c r="D945" s="33" t="s">
        <v>8</v>
      </c>
      <c r="E945" s="33" t="s">
        <v>24</v>
      </c>
      <c r="F945" s="31" t="s">
        <v>2</v>
      </c>
      <c r="G945" s="31" t="s">
        <v>90</v>
      </c>
      <c r="H945" s="31" t="s">
        <v>501</v>
      </c>
      <c r="I945" s="31" t="s">
        <v>295</v>
      </c>
      <c r="J945" s="33" t="s">
        <v>59</v>
      </c>
      <c r="K945" s="23"/>
    </row>
    <row r="946" spans="1:11" s="17" customFormat="1" ht="31.5" hidden="1" customHeight="1" x14ac:dyDescent="0.2">
      <c r="A946" s="105"/>
      <c r="B946" s="29" t="s">
        <v>276</v>
      </c>
      <c r="C946" s="30">
        <v>925</v>
      </c>
      <c r="D946" s="33" t="s">
        <v>8</v>
      </c>
      <c r="E946" s="33" t="s">
        <v>24</v>
      </c>
      <c r="F946" s="31" t="s">
        <v>70</v>
      </c>
      <c r="G946" s="31"/>
      <c r="H946" s="31"/>
      <c r="I946" s="31"/>
      <c r="J946" s="31"/>
      <c r="K946" s="23">
        <f>K947+K951</f>
        <v>244</v>
      </c>
    </row>
    <row r="947" spans="1:11" s="17" customFormat="1" ht="47.25" hidden="1" customHeight="1" x14ac:dyDescent="0.2">
      <c r="A947" s="105"/>
      <c r="B947" s="29" t="s">
        <v>315</v>
      </c>
      <c r="C947" s="30">
        <v>925</v>
      </c>
      <c r="D947" s="33" t="s">
        <v>8</v>
      </c>
      <c r="E947" s="33" t="s">
        <v>24</v>
      </c>
      <c r="F947" s="31" t="s">
        <v>70</v>
      </c>
      <c r="G947" s="31" t="s">
        <v>90</v>
      </c>
      <c r="H947" s="31"/>
      <c r="I947" s="31"/>
      <c r="J947" s="31"/>
      <c r="K947" s="23">
        <f>K948</f>
        <v>214</v>
      </c>
    </row>
    <row r="948" spans="1:11" s="17" customFormat="1" ht="47.25" hidden="1" customHeight="1" x14ac:dyDescent="0.2">
      <c r="A948" s="105"/>
      <c r="B948" s="29" t="s">
        <v>316</v>
      </c>
      <c r="C948" s="30">
        <v>925</v>
      </c>
      <c r="D948" s="33" t="s">
        <v>8</v>
      </c>
      <c r="E948" s="33" t="s">
        <v>24</v>
      </c>
      <c r="F948" s="31" t="s">
        <v>70</v>
      </c>
      <c r="G948" s="31" t="s">
        <v>90</v>
      </c>
      <c r="H948" s="31" t="s">
        <v>2</v>
      </c>
      <c r="I948" s="31"/>
      <c r="J948" s="31"/>
      <c r="K948" s="23">
        <f>K949</f>
        <v>214</v>
      </c>
    </row>
    <row r="949" spans="1:11" s="17" customFormat="1" ht="78.75" hidden="1" customHeight="1" x14ac:dyDescent="0.2">
      <c r="A949" s="105"/>
      <c r="B949" s="29" t="s">
        <v>317</v>
      </c>
      <c r="C949" s="30">
        <v>925</v>
      </c>
      <c r="D949" s="33" t="s">
        <v>8</v>
      </c>
      <c r="E949" s="33" t="s">
        <v>24</v>
      </c>
      <c r="F949" s="31" t="s">
        <v>70</v>
      </c>
      <c r="G949" s="31" t="s">
        <v>90</v>
      </c>
      <c r="H949" s="31" t="s">
        <v>2</v>
      </c>
      <c r="I949" s="31" t="s">
        <v>275</v>
      </c>
      <c r="J949" s="31"/>
      <c r="K949" s="23">
        <f>K950</f>
        <v>214</v>
      </c>
    </row>
    <row r="950" spans="1:11" s="17" customFormat="1" ht="31.5" hidden="1" customHeight="1" x14ac:dyDescent="0.2">
      <c r="A950" s="105"/>
      <c r="B950" s="29" t="s">
        <v>122</v>
      </c>
      <c r="C950" s="30">
        <v>925</v>
      </c>
      <c r="D950" s="33" t="s">
        <v>8</v>
      </c>
      <c r="E950" s="33" t="s">
        <v>24</v>
      </c>
      <c r="F950" s="31" t="s">
        <v>70</v>
      </c>
      <c r="G950" s="31" t="s">
        <v>90</v>
      </c>
      <c r="H950" s="31" t="s">
        <v>2</v>
      </c>
      <c r="I950" s="31" t="s">
        <v>275</v>
      </c>
      <c r="J950" s="31" t="s">
        <v>49</v>
      </c>
      <c r="K950" s="23">
        <f>74+140</f>
        <v>214</v>
      </c>
    </row>
    <row r="951" spans="1:11" s="17" customFormat="1" ht="31.5" hidden="1" customHeight="1" x14ac:dyDescent="0.2">
      <c r="A951" s="105"/>
      <c r="B951" s="29" t="s">
        <v>318</v>
      </c>
      <c r="C951" s="30">
        <v>925</v>
      </c>
      <c r="D951" s="33" t="s">
        <v>8</v>
      </c>
      <c r="E951" s="33" t="s">
        <v>24</v>
      </c>
      <c r="F951" s="31" t="s">
        <v>70</v>
      </c>
      <c r="G951" s="31" t="s">
        <v>116</v>
      </c>
      <c r="H951" s="31"/>
      <c r="I951" s="31"/>
      <c r="J951" s="31"/>
      <c r="K951" s="23">
        <f>SUM(K952)</f>
        <v>30</v>
      </c>
    </row>
    <row r="952" spans="1:11" s="17" customFormat="1" ht="78" hidden="1" customHeight="1" x14ac:dyDescent="0.2">
      <c r="A952" s="105"/>
      <c r="B952" s="29" t="s">
        <v>487</v>
      </c>
      <c r="C952" s="30">
        <v>925</v>
      </c>
      <c r="D952" s="33" t="s">
        <v>8</v>
      </c>
      <c r="E952" s="33" t="s">
        <v>24</v>
      </c>
      <c r="F952" s="31" t="s">
        <v>70</v>
      </c>
      <c r="G952" s="31" t="s">
        <v>116</v>
      </c>
      <c r="H952" s="31" t="s">
        <v>2</v>
      </c>
      <c r="I952" s="31"/>
      <c r="J952" s="31"/>
      <c r="K952" s="23">
        <f>SUM(K953)</f>
        <v>30</v>
      </c>
    </row>
    <row r="953" spans="1:11" s="17" customFormat="1" ht="47.25" hidden="1" customHeight="1" x14ac:dyDescent="0.2">
      <c r="A953" s="105"/>
      <c r="B953" s="29" t="s">
        <v>488</v>
      </c>
      <c r="C953" s="30">
        <v>925</v>
      </c>
      <c r="D953" s="33" t="s">
        <v>8</v>
      </c>
      <c r="E953" s="33" t="s">
        <v>24</v>
      </c>
      <c r="F953" s="31" t="s">
        <v>70</v>
      </c>
      <c r="G953" s="31" t="s">
        <v>116</v>
      </c>
      <c r="H953" s="31" t="s">
        <v>2</v>
      </c>
      <c r="I953" s="31" t="s">
        <v>155</v>
      </c>
      <c r="J953" s="31"/>
      <c r="K953" s="23">
        <f>SUM(K954)</f>
        <v>30</v>
      </c>
    </row>
    <row r="954" spans="1:11" s="17" customFormat="1" ht="31.5" hidden="1" customHeight="1" x14ac:dyDescent="0.2">
      <c r="A954" s="105"/>
      <c r="B954" s="29" t="s">
        <v>122</v>
      </c>
      <c r="C954" s="30">
        <v>925</v>
      </c>
      <c r="D954" s="33" t="s">
        <v>8</v>
      </c>
      <c r="E954" s="33" t="s">
        <v>24</v>
      </c>
      <c r="F954" s="31" t="s">
        <v>70</v>
      </c>
      <c r="G954" s="31" t="s">
        <v>116</v>
      </c>
      <c r="H954" s="31" t="s">
        <v>2</v>
      </c>
      <c r="I954" s="31" t="s">
        <v>155</v>
      </c>
      <c r="J954" s="31" t="s">
        <v>49</v>
      </c>
      <c r="K954" s="23">
        <f>30</f>
        <v>30</v>
      </c>
    </row>
    <row r="955" spans="1:11" s="17" customFormat="1" ht="18" hidden="1" customHeight="1" x14ac:dyDescent="0.2">
      <c r="A955" s="105"/>
      <c r="B955" s="29" t="s">
        <v>20</v>
      </c>
      <c r="C955" s="30">
        <v>925</v>
      </c>
      <c r="D955" s="33" t="s">
        <v>21</v>
      </c>
      <c r="E955" s="33"/>
      <c r="F955" s="33"/>
      <c r="G955" s="30"/>
      <c r="H955" s="33"/>
      <c r="I955" s="33"/>
      <c r="J955" s="33"/>
      <c r="K955" s="23">
        <f t="shared" ref="K955:K959" si="39">SUM(K956)</f>
        <v>15177.7</v>
      </c>
    </row>
    <row r="956" spans="1:11" s="17" customFormat="1" ht="18" hidden="1" customHeight="1" x14ac:dyDescent="0.2">
      <c r="A956" s="105"/>
      <c r="B956" s="29" t="s">
        <v>29</v>
      </c>
      <c r="C956" s="30">
        <v>925</v>
      </c>
      <c r="D956" s="33" t="s">
        <v>21</v>
      </c>
      <c r="E956" s="33" t="s">
        <v>6</v>
      </c>
      <c r="F956" s="33"/>
      <c r="G956" s="30"/>
      <c r="H956" s="33"/>
      <c r="I956" s="33"/>
      <c r="J956" s="33"/>
      <c r="K956" s="23">
        <f t="shared" si="39"/>
        <v>15177.7</v>
      </c>
    </row>
    <row r="957" spans="1:11" s="17" customFormat="1" ht="18" hidden="1" customHeight="1" x14ac:dyDescent="0.2">
      <c r="A957" s="105"/>
      <c r="B957" s="29" t="s">
        <v>362</v>
      </c>
      <c r="C957" s="30">
        <v>925</v>
      </c>
      <c r="D957" s="33" t="s">
        <v>21</v>
      </c>
      <c r="E957" s="33" t="s">
        <v>6</v>
      </c>
      <c r="F957" s="33" t="s">
        <v>2</v>
      </c>
      <c r="G957" s="30"/>
      <c r="H957" s="33"/>
      <c r="I957" s="33"/>
      <c r="J957" s="33"/>
      <c r="K957" s="23">
        <f t="shared" si="39"/>
        <v>15177.7</v>
      </c>
    </row>
    <row r="958" spans="1:11" s="17" customFormat="1" ht="16.5" hidden="1" customHeight="1" x14ac:dyDescent="0.2">
      <c r="A958" s="105"/>
      <c r="B958" s="34" t="s">
        <v>363</v>
      </c>
      <c r="C958" s="30">
        <v>925</v>
      </c>
      <c r="D958" s="33" t="s">
        <v>21</v>
      </c>
      <c r="E958" s="33" t="s">
        <v>6</v>
      </c>
      <c r="F958" s="33" t="s">
        <v>2</v>
      </c>
      <c r="G958" s="30">
        <v>1</v>
      </c>
      <c r="H958" s="33"/>
      <c r="I958" s="33"/>
      <c r="J958" s="33"/>
      <c r="K958" s="23">
        <f t="shared" si="39"/>
        <v>15177.7</v>
      </c>
    </row>
    <row r="959" spans="1:11" s="17" customFormat="1" ht="47.25" hidden="1" customHeight="1" x14ac:dyDescent="0.2">
      <c r="A959" s="105"/>
      <c r="B959" s="34" t="s">
        <v>107</v>
      </c>
      <c r="C959" s="30">
        <v>925</v>
      </c>
      <c r="D959" s="33" t="s">
        <v>21</v>
      </c>
      <c r="E959" s="33" t="s">
        <v>6</v>
      </c>
      <c r="F959" s="33" t="s">
        <v>2</v>
      </c>
      <c r="G959" s="30">
        <v>1</v>
      </c>
      <c r="H959" s="33" t="s">
        <v>4</v>
      </c>
      <c r="I959" s="33"/>
      <c r="J959" s="33"/>
      <c r="K959" s="23">
        <f t="shared" si="39"/>
        <v>15177.7</v>
      </c>
    </row>
    <row r="960" spans="1:11" s="17" customFormat="1" ht="63" hidden="1" customHeight="1" x14ac:dyDescent="0.2">
      <c r="A960" s="105"/>
      <c r="B960" s="34" t="s">
        <v>200</v>
      </c>
      <c r="C960" s="30">
        <v>925</v>
      </c>
      <c r="D960" s="33" t="s">
        <v>21</v>
      </c>
      <c r="E960" s="33" t="s">
        <v>6</v>
      </c>
      <c r="F960" s="33" t="s">
        <v>2</v>
      </c>
      <c r="G960" s="30">
        <v>1</v>
      </c>
      <c r="H960" s="33" t="s">
        <v>4</v>
      </c>
      <c r="I960" s="33" t="s">
        <v>115</v>
      </c>
      <c r="J960" s="33"/>
      <c r="K960" s="23">
        <f>SUM(K961:K962)</f>
        <v>15177.7</v>
      </c>
    </row>
    <row r="961" spans="1:12" s="17" customFormat="1" ht="31.5" hidden="1" customHeight="1" x14ac:dyDescent="0.2">
      <c r="A961" s="105"/>
      <c r="B961" s="29" t="s">
        <v>122</v>
      </c>
      <c r="C961" s="30">
        <v>925</v>
      </c>
      <c r="D961" s="33" t="s">
        <v>21</v>
      </c>
      <c r="E961" s="33" t="s">
        <v>6</v>
      </c>
      <c r="F961" s="33" t="s">
        <v>2</v>
      </c>
      <c r="G961" s="30">
        <v>1</v>
      </c>
      <c r="H961" s="33" t="s">
        <v>4</v>
      </c>
      <c r="I961" s="33" t="s">
        <v>115</v>
      </c>
      <c r="J961" s="33" t="s">
        <v>49</v>
      </c>
      <c r="K961" s="23">
        <v>153.5</v>
      </c>
    </row>
    <row r="962" spans="1:12" s="17" customFormat="1" ht="18" hidden="1" customHeight="1" x14ac:dyDescent="0.2">
      <c r="A962" s="106"/>
      <c r="B962" s="29" t="s">
        <v>55</v>
      </c>
      <c r="C962" s="30">
        <v>925</v>
      </c>
      <c r="D962" s="33" t="s">
        <v>21</v>
      </c>
      <c r="E962" s="33" t="s">
        <v>6</v>
      </c>
      <c r="F962" s="33" t="s">
        <v>2</v>
      </c>
      <c r="G962" s="30">
        <v>1</v>
      </c>
      <c r="H962" s="33" t="s">
        <v>4</v>
      </c>
      <c r="I962" s="33" t="s">
        <v>115</v>
      </c>
      <c r="J962" s="33" t="s">
        <v>56</v>
      </c>
      <c r="K962" s="23">
        <v>15024.2</v>
      </c>
    </row>
    <row r="963" spans="1:12" s="17" customFormat="1" ht="31.5" hidden="1" customHeight="1" x14ac:dyDescent="0.2">
      <c r="A963" s="109">
        <v>10</v>
      </c>
      <c r="B963" s="29" t="s">
        <v>371</v>
      </c>
      <c r="C963" s="30">
        <v>926</v>
      </c>
      <c r="D963" s="33"/>
      <c r="E963" s="33"/>
      <c r="F963" s="33"/>
      <c r="G963" s="30"/>
      <c r="H963" s="33"/>
      <c r="I963" s="33"/>
      <c r="J963" s="33"/>
      <c r="K963" s="23">
        <f>SUM(K964+K971+K1024)</f>
        <v>1039907.2</v>
      </c>
    </row>
    <row r="964" spans="1:12" s="17" customFormat="1" ht="18" hidden="1" customHeight="1" x14ac:dyDescent="0.2">
      <c r="A964" s="109"/>
      <c r="B964" s="29" t="s">
        <v>14</v>
      </c>
      <c r="C964" s="30">
        <v>926</v>
      </c>
      <c r="D964" s="33" t="s">
        <v>5</v>
      </c>
      <c r="E964" s="33"/>
      <c r="F964" s="33"/>
      <c r="G964" s="30"/>
      <c r="H964" s="33"/>
      <c r="I964" s="33"/>
      <c r="J964" s="33"/>
      <c r="K964" s="23">
        <f t="shared" ref="K964:K969" si="40">K965</f>
        <v>68.400000000000006</v>
      </c>
    </row>
    <row r="965" spans="1:12" s="17" customFormat="1" ht="31.5" hidden="1" customHeight="1" x14ac:dyDescent="0.2">
      <c r="A965" s="109"/>
      <c r="B965" s="29" t="s">
        <v>129</v>
      </c>
      <c r="C965" s="30">
        <v>926</v>
      </c>
      <c r="D965" s="33" t="s">
        <v>5</v>
      </c>
      <c r="E965" s="31" t="s">
        <v>10</v>
      </c>
      <c r="F965" s="31"/>
      <c r="G965" s="32"/>
      <c r="H965" s="31"/>
      <c r="I965" s="31"/>
      <c r="J965" s="33"/>
      <c r="K965" s="23">
        <f t="shared" si="40"/>
        <v>68.400000000000006</v>
      </c>
    </row>
    <row r="966" spans="1:12" s="17" customFormat="1" ht="18" hidden="1" customHeight="1" x14ac:dyDescent="0.2">
      <c r="A966" s="109"/>
      <c r="B966" s="34" t="s">
        <v>331</v>
      </c>
      <c r="C966" s="30">
        <v>926</v>
      </c>
      <c r="D966" s="31" t="s">
        <v>5</v>
      </c>
      <c r="E966" s="31" t="s">
        <v>10</v>
      </c>
      <c r="F966" s="31" t="s">
        <v>83</v>
      </c>
      <c r="G966" s="31"/>
      <c r="H966" s="31"/>
      <c r="I966" s="31"/>
      <c r="J966" s="33"/>
      <c r="K966" s="23">
        <f t="shared" si="40"/>
        <v>68.400000000000006</v>
      </c>
    </row>
    <row r="967" spans="1:12" s="17" customFormat="1" ht="47.25" hidden="1" customHeight="1" x14ac:dyDescent="0.2">
      <c r="A967" s="109"/>
      <c r="B967" s="34" t="s">
        <v>332</v>
      </c>
      <c r="C967" s="30">
        <v>926</v>
      </c>
      <c r="D967" s="31" t="s">
        <v>5</v>
      </c>
      <c r="E967" s="31" t="s">
        <v>10</v>
      </c>
      <c r="F967" s="31" t="s">
        <v>83</v>
      </c>
      <c r="G967" s="31" t="s">
        <v>116</v>
      </c>
      <c r="H967" s="31"/>
      <c r="I967" s="31"/>
      <c r="J967" s="33"/>
      <c r="K967" s="23">
        <f t="shared" si="40"/>
        <v>68.400000000000006</v>
      </c>
    </row>
    <row r="968" spans="1:12" s="17" customFormat="1" ht="35.25" hidden="1" customHeight="1" x14ac:dyDescent="0.2">
      <c r="A968" s="109"/>
      <c r="B968" s="34" t="s">
        <v>130</v>
      </c>
      <c r="C968" s="30">
        <v>926</v>
      </c>
      <c r="D968" s="31" t="s">
        <v>5</v>
      </c>
      <c r="E968" s="31" t="s">
        <v>10</v>
      </c>
      <c r="F968" s="31" t="s">
        <v>83</v>
      </c>
      <c r="G968" s="31" t="s">
        <v>116</v>
      </c>
      <c r="H968" s="31" t="s">
        <v>2</v>
      </c>
      <c r="I968" s="31"/>
      <c r="J968" s="33"/>
      <c r="K968" s="23">
        <f t="shared" si="40"/>
        <v>68.400000000000006</v>
      </c>
    </row>
    <row r="969" spans="1:12" s="17" customFormat="1" ht="40.5" hidden="1" customHeight="1" x14ac:dyDescent="0.2">
      <c r="A969" s="109"/>
      <c r="B969" s="34" t="s">
        <v>132</v>
      </c>
      <c r="C969" s="30">
        <v>926</v>
      </c>
      <c r="D969" s="31" t="s">
        <v>5</v>
      </c>
      <c r="E969" s="31" t="s">
        <v>10</v>
      </c>
      <c r="F969" s="31" t="s">
        <v>83</v>
      </c>
      <c r="G969" s="31" t="s">
        <v>116</v>
      </c>
      <c r="H969" s="31" t="s">
        <v>2</v>
      </c>
      <c r="I969" s="31" t="s">
        <v>135</v>
      </c>
      <c r="J969" s="33"/>
      <c r="K969" s="23">
        <f t="shared" si="40"/>
        <v>68.400000000000006</v>
      </c>
    </row>
    <row r="970" spans="1:12" s="17" customFormat="1" ht="31.5" hidden="1" customHeight="1" x14ac:dyDescent="0.2">
      <c r="A970" s="109"/>
      <c r="B970" s="29" t="s">
        <v>122</v>
      </c>
      <c r="C970" s="30">
        <v>926</v>
      </c>
      <c r="D970" s="31" t="s">
        <v>5</v>
      </c>
      <c r="E970" s="31" t="s">
        <v>10</v>
      </c>
      <c r="F970" s="31" t="s">
        <v>83</v>
      </c>
      <c r="G970" s="31" t="s">
        <v>116</v>
      </c>
      <c r="H970" s="31" t="s">
        <v>2</v>
      </c>
      <c r="I970" s="31" t="s">
        <v>135</v>
      </c>
      <c r="J970" s="33" t="s">
        <v>49</v>
      </c>
      <c r="K970" s="23">
        <v>68.400000000000006</v>
      </c>
    </row>
    <row r="971" spans="1:12" s="17" customFormat="1" ht="18" hidden="1" customHeight="1" x14ac:dyDescent="0.2">
      <c r="A971" s="109"/>
      <c r="B971" s="29" t="s">
        <v>18</v>
      </c>
      <c r="C971" s="30">
        <v>926</v>
      </c>
      <c r="D971" s="31" t="s">
        <v>8</v>
      </c>
      <c r="E971" s="33"/>
      <c r="F971" s="33"/>
      <c r="G971" s="30"/>
      <c r="H971" s="33"/>
      <c r="I971" s="33"/>
      <c r="J971" s="33"/>
      <c r="K971" s="23">
        <f>SUM(K972+K1018)</f>
        <v>233183.59999999998</v>
      </c>
    </row>
    <row r="972" spans="1:12" s="17" customFormat="1" ht="18" hidden="1" customHeight="1" x14ac:dyDescent="0.2">
      <c r="A972" s="109"/>
      <c r="B972" s="29" t="s">
        <v>145</v>
      </c>
      <c r="C972" s="30">
        <v>926</v>
      </c>
      <c r="D972" s="33" t="s">
        <v>8</v>
      </c>
      <c r="E972" s="33" t="s">
        <v>5</v>
      </c>
      <c r="F972" s="33"/>
      <c r="G972" s="30"/>
      <c r="H972" s="33"/>
      <c r="I972" s="33"/>
      <c r="J972" s="33"/>
      <c r="K972" s="23">
        <f>SUM(K973+K1004+K1013)</f>
        <v>233126.3</v>
      </c>
    </row>
    <row r="973" spans="1:12" s="17" customFormat="1" ht="18" customHeight="1" x14ac:dyDescent="0.2">
      <c r="A973" s="109"/>
      <c r="B973" s="34" t="s">
        <v>372</v>
      </c>
      <c r="C973" s="30">
        <v>926</v>
      </c>
      <c r="D973" s="33" t="s">
        <v>8</v>
      </c>
      <c r="E973" s="33" t="s">
        <v>5</v>
      </c>
      <c r="F973" s="33" t="s">
        <v>6</v>
      </c>
      <c r="G973" s="30"/>
      <c r="H973" s="33"/>
      <c r="I973" s="33"/>
      <c r="J973" s="33"/>
      <c r="K973" s="23">
        <f>SUM(K974)</f>
        <v>220501.3</v>
      </c>
    </row>
    <row r="974" spans="1:12" s="17" customFormat="1" ht="18" customHeight="1" x14ac:dyDescent="0.2">
      <c r="A974" s="109"/>
      <c r="B974" s="34" t="s">
        <v>373</v>
      </c>
      <c r="C974" s="30">
        <v>926</v>
      </c>
      <c r="D974" s="33" t="s">
        <v>8</v>
      </c>
      <c r="E974" s="33" t="s">
        <v>5</v>
      </c>
      <c r="F974" s="33" t="s">
        <v>6</v>
      </c>
      <c r="G974" s="30">
        <v>1</v>
      </c>
      <c r="H974" s="33"/>
      <c r="I974" s="33"/>
      <c r="J974" s="33"/>
      <c r="K974" s="23">
        <f>SUM(K975+K982+K987+K992+K1001)</f>
        <v>220501.3</v>
      </c>
    </row>
    <row r="975" spans="1:12" s="17" customFormat="1" ht="31.5" customHeight="1" x14ac:dyDescent="0.2">
      <c r="A975" s="109"/>
      <c r="B975" s="34" t="s">
        <v>411</v>
      </c>
      <c r="C975" s="30">
        <v>926</v>
      </c>
      <c r="D975" s="33" t="s">
        <v>8</v>
      </c>
      <c r="E975" s="33" t="s">
        <v>5</v>
      </c>
      <c r="F975" s="31" t="s">
        <v>6</v>
      </c>
      <c r="G975" s="31" t="s">
        <v>90</v>
      </c>
      <c r="H975" s="31" t="s">
        <v>4</v>
      </c>
      <c r="I975" s="33"/>
      <c r="J975" s="33"/>
      <c r="K975" s="23">
        <f>K976+K978+K980</f>
        <v>215077</v>
      </c>
    </row>
    <row r="976" spans="1:12" s="17" customFormat="1" ht="47.25" customHeight="1" x14ac:dyDescent="0.2">
      <c r="A976" s="109"/>
      <c r="B976" s="29" t="s">
        <v>66</v>
      </c>
      <c r="C976" s="30">
        <v>926</v>
      </c>
      <c r="D976" s="33" t="s">
        <v>8</v>
      </c>
      <c r="E976" s="33" t="s">
        <v>5</v>
      </c>
      <c r="F976" s="33" t="s">
        <v>6</v>
      </c>
      <c r="G976" s="30">
        <v>1</v>
      </c>
      <c r="H976" s="33" t="s">
        <v>4</v>
      </c>
      <c r="I976" s="33" t="s">
        <v>85</v>
      </c>
      <c r="J976" s="33"/>
      <c r="K976" s="23">
        <f t="shared" ref="K976" si="41">SUM(K977)</f>
        <v>214791.5</v>
      </c>
      <c r="L976" s="17">
        <f>K973+K1019+K1026+K1111+K1125</f>
        <v>998389</v>
      </c>
    </row>
    <row r="977" spans="1:11" s="17" customFormat="1" ht="31.5" customHeight="1" x14ac:dyDescent="0.2">
      <c r="A977" s="109"/>
      <c r="B977" s="38" t="s">
        <v>120</v>
      </c>
      <c r="C977" s="30">
        <v>926</v>
      </c>
      <c r="D977" s="33" t="s">
        <v>8</v>
      </c>
      <c r="E977" s="33" t="s">
        <v>5</v>
      </c>
      <c r="F977" s="33" t="s">
        <v>6</v>
      </c>
      <c r="G977" s="30">
        <v>1</v>
      </c>
      <c r="H977" s="33" t="s">
        <v>4</v>
      </c>
      <c r="I977" s="33" t="s">
        <v>85</v>
      </c>
      <c r="J977" s="33" t="s">
        <v>59</v>
      </c>
      <c r="K977" s="23">
        <v>214791.5</v>
      </c>
    </row>
    <row r="978" spans="1:11" s="17" customFormat="1" ht="78.75" customHeight="1" x14ac:dyDescent="0.2">
      <c r="A978" s="109"/>
      <c r="B978" s="29" t="s">
        <v>281</v>
      </c>
      <c r="C978" s="30">
        <v>926</v>
      </c>
      <c r="D978" s="33" t="s">
        <v>8</v>
      </c>
      <c r="E978" s="33" t="s">
        <v>5</v>
      </c>
      <c r="F978" s="33" t="s">
        <v>6</v>
      </c>
      <c r="G978" s="30">
        <v>1</v>
      </c>
      <c r="H978" s="33" t="s">
        <v>4</v>
      </c>
      <c r="I978" s="33" t="s">
        <v>282</v>
      </c>
      <c r="J978" s="33"/>
      <c r="K978" s="23">
        <f>K979</f>
        <v>197.1</v>
      </c>
    </row>
    <row r="979" spans="1:11" s="17" customFormat="1" ht="31.5" customHeight="1" x14ac:dyDescent="0.2">
      <c r="A979" s="109"/>
      <c r="B979" s="38" t="s">
        <v>120</v>
      </c>
      <c r="C979" s="30">
        <v>926</v>
      </c>
      <c r="D979" s="33" t="s">
        <v>8</v>
      </c>
      <c r="E979" s="33" t="s">
        <v>5</v>
      </c>
      <c r="F979" s="33" t="s">
        <v>6</v>
      </c>
      <c r="G979" s="30">
        <v>1</v>
      </c>
      <c r="H979" s="33" t="s">
        <v>4</v>
      </c>
      <c r="I979" s="33" t="s">
        <v>282</v>
      </c>
      <c r="J979" s="33" t="s">
        <v>59</v>
      </c>
      <c r="K979" s="23">
        <v>197.1</v>
      </c>
    </row>
    <row r="980" spans="1:11" s="17" customFormat="1" ht="31.5" customHeight="1" x14ac:dyDescent="0.2">
      <c r="A980" s="109"/>
      <c r="B980" s="54" t="s">
        <v>198</v>
      </c>
      <c r="C980" s="30">
        <v>926</v>
      </c>
      <c r="D980" s="33" t="s">
        <v>8</v>
      </c>
      <c r="E980" s="33" t="s">
        <v>5</v>
      </c>
      <c r="F980" s="33" t="s">
        <v>6</v>
      </c>
      <c r="G980" s="31" t="s">
        <v>90</v>
      </c>
      <c r="H980" s="31" t="s">
        <v>4</v>
      </c>
      <c r="I980" s="33" t="s">
        <v>106</v>
      </c>
      <c r="J980" s="33"/>
      <c r="K980" s="23">
        <f>SUM(K981)</f>
        <v>88.4</v>
      </c>
    </row>
    <row r="981" spans="1:11" s="17" customFormat="1" ht="31.5" customHeight="1" x14ac:dyDescent="0.2">
      <c r="A981" s="109"/>
      <c r="B981" s="36" t="s">
        <v>120</v>
      </c>
      <c r="C981" s="30">
        <v>926</v>
      </c>
      <c r="D981" s="33" t="s">
        <v>8</v>
      </c>
      <c r="E981" s="33" t="s">
        <v>5</v>
      </c>
      <c r="F981" s="33" t="s">
        <v>6</v>
      </c>
      <c r="G981" s="31" t="s">
        <v>90</v>
      </c>
      <c r="H981" s="31" t="s">
        <v>4</v>
      </c>
      <c r="I981" s="33" t="s">
        <v>106</v>
      </c>
      <c r="J981" s="33" t="s">
        <v>59</v>
      </c>
      <c r="K981" s="23">
        <v>88.4</v>
      </c>
    </row>
    <row r="982" spans="1:11" s="17" customFormat="1" ht="78.75" customHeight="1" x14ac:dyDescent="0.2">
      <c r="A982" s="109"/>
      <c r="B982" s="29" t="s">
        <v>430</v>
      </c>
      <c r="C982" s="30">
        <v>926</v>
      </c>
      <c r="D982" s="33" t="s">
        <v>8</v>
      </c>
      <c r="E982" s="33" t="s">
        <v>5</v>
      </c>
      <c r="F982" s="33" t="s">
        <v>6</v>
      </c>
      <c r="G982" s="30">
        <v>1</v>
      </c>
      <c r="H982" s="33" t="s">
        <v>5</v>
      </c>
      <c r="I982" s="33"/>
      <c r="J982" s="33"/>
      <c r="K982" s="23">
        <f>K983+K985</f>
        <v>0</v>
      </c>
    </row>
    <row r="983" spans="1:11" s="17" customFormat="1" ht="18" customHeight="1" x14ac:dyDescent="0.2">
      <c r="A983" s="109"/>
      <c r="B983" s="34" t="s">
        <v>290</v>
      </c>
      <c r="C983" s="30">
        <v>926</v>
      </c>
      <c r="D983" s="33" t="s">
        <v>8</v>
      </c>
      <c r="E983" s="33" t="s">
        <v>5</v>
      </c>
      <c r="F983" s="33" t="s">
        <v>6</v>
      </c>
      <c r="G983" s="30">
        <v>1</v>
      </c>
      <c r="H983" s="33" t="s">
        <v>5</v>
      </c>
      <c r="I983" s="33" t="s">
        <v>291</v>
      </c>
      <c r="J983" s="33"/>
      <c r="K983" s="23">
        <f>SUM(K984)</f>
        <v>0</v>
      </c>
    </row>
    <row r="984" spans="1:11" s="17" customFormat="1" ht="31.5" customHeight="1" x14ac:dyDescent="0.2">
      <c r="A984" s="109"/>
      <c r="B984" s="38" t="s">
        <v>120</v>
      </c>
      <c r="C984" s="30">
        <v>926</v>
      </c>
      <c r="D984" s="33" t="s">
        <v>8</v>
      </c>
      <c r="E984" s="33" t="s">
        <v>5</v>
      </c>
      <c r="F984" s="33" t="s">
        <v>6</v>
      </c>
      <c r="G984" s="30">
        <v>1</v>
      </c>
      <c r="H984" s="33" t="s">
        <v>5</v>
      </c>
      <c r="I984" s="33" t="s">
        <v>291</v>
      </c>
      <c r="J984" s="33" t="s">
        <v>59</v>
      </c>
      <c r="K984" s="23"/>
    </row>
    <row r="985" spans="1:11" s="17" customFormat="1" ht="47.25" customHeight="1" x14ac:dyDescent="0.2">
      <c r="A985" s="109"/>
      <c r="B985" s="52" t="s">
        <v>168</v>
      </c>
      <c r="C985" s="30">
        <v>926</v>
      </c>
      <c r="D985" s="33" t="s">
        <v>8</v>
      </c>
      <c r="E985" s="33" t="s">
        <v>5</v>
      </c>
      <c r="F985" s="33" t="s">
        <v>6</v>
      </c>
      <c r="G985" s="30">
        <v>1</v>
      </c>
      <c r="H985" s="33" t="s">
        <v>5</v>
      </c>
      <c r="I985" s="33" t="s">
        <v>143</v>
      </c>
      <c r="J985" s="33"/>
      <c r="K985" s="23">
        <f>SUM(K986)</f>
        <v>0</v>
      </c>
    </row>
    <row r="986" spans="1:11" s="17" customFormat="1" ht="31.5" customHeight="1" x14ac:dyDescent="0.2">
      <c r="A986" s="109"/>
      <c r="B986" s="38" t="s">
        <v>120</v>
      </c>
      <c r="C986" s="30">
        <v>926</v>
      </c>
      <c r="D986" s="33" t="s">
        <v>8</v>
      </c>
      <c r="E986" s="33" t="s">
        <v>5</v>
      </c>
      <c r="F986" s="33" t="s">
        <v>6</v>
      </c>
      <c r="G986" s="30">
        <v>1</v>
      </c>
      <c r="H986" s="33" t="s">
        <v>5</v>
      </c>
      <c r="I986" s="33" t="s">
        <v>143</v>
      </c>
      <c r="J986" s="33" t="s">
        <v>59</v>
      </c>
      <c r="K986" s="23"/>
    </row>
    <row r="987" spans="1:11" s="17" customFormat="1" ht="147" customHeight="1" x14ac:dyDescent="0.2">
      <c r="A987" s="109"/>
      <c r="B987" s="36" t="s">
        <v>431</v>
      </c>
      <c r="C987" s="30">
        <v>926</v>
      </c>
      <c r="D987" s="33" t="s">
        <v>8</v>
      </c>
      <c r="E987" s="33" t="s">
        <v>5</v>
      </c>
      <c r="F987" s="33" t="s">
        <v>6</v>
      </c>
      <c r="G987" s="30">
        <v>1</v>
      </c>
      <c r="H987" s="33" t="s">
        <v>6</v>
      </c>
      <c r="I987" s="33"/>
      <c r="J987" s="33"/>
      <c r="K987" s="23">
        <f>SUM(K988+K990)</f>
        <v>228.4</v>
      </c>
    </row>
    <row r="988" spans="1:11" s="17" customFormat="1" ht="18" customHeight="1" x14ac:dyDescent="0.2">
      <c r="A988" s="109"/>
      <c r="B988" s="29" t="s">
        <v>432</v>
      </c>
      <c r="C988" s="30">
        <v>926</v>
      </c>
      <c r="D988" s="33" t="s">
        <v>8</v>
      </c>
      <c r="E988" s="33" t="s">
        <v>5</v>
      </c>
      <c r="F988" s="33" t="s">
        <v>6</v>
      </c>
      <c r="G988" s="30">
        <v>1</v>
      </c>
      <c r="H988" s="33" t="s">
        <v>6</v>
      </c>
      <c r="I988" s="33" t="s">
        <v>184</v>
      </c>
      <c r="J988" s="33"/>
      <c r="K988" s="23">
        <f>SUM(K989)</f>
        <v>125</v>
      </c>
    </row>
    <row r="989" spans="1:11" s="17" customFormat="1" ht="31.5" customHeight="1" x14ac:dyDescent="0.2">
      <c r="A989" s="109"/>
      <c r="B989" s="38" t="s">
        <v>120</v>
      </c>
      <c r="C989" s="30">
        <v>926</v>
      </c>
      <c r="D989" s="33" t="s">
        <v>8</v>
      </c>
      <c r="E989" s="33" t="s">
        <v>5</v>
      </c>
      <c r="F989" s="33" t="s">
        <v>6</v>
      </c>
      <c r="G989" s="30">
        <v>1</v>
      </c>
      <c r="H989" s="33" t="s">
        <v>6</v>
      </c>
      <c r="I989" s="33" t="s">
        <v>184</v>
      </c>
      <c r="J989" s="33" t="s">
        <v>59</v>
      </c>
      <c r="K989" s="23">
        <f>103.4+125-103.4</f>
        <v>125</v>
      </c>
    </row>
    <row r="990" spans="1:11" s="17" customFormat="1" ht="21.75" customHeight="1" x14ac:dyDescent="0.2">
      <c r="A990" s="109"/>
      <c r="B990" s="38" t="s">
        <v>680</v>
      </c>
      <c r="C990" s="83">
        <v>926</v>
      </c>
      <c r="D990" s="82" t="s">
        <v>8</v>
      </c>
      <c r="E990" s="82" t="s">
        <v>5</v>
      </c>
      <c r="F990" s="82" t="s">
        <v>6</v>
      </c>
      <c r="G990" s="83">
        <v>1</v>
      </c>
      <c r="H990" s="82" t="s">
        <v>6</v>
      </c>
      <c r="I990" s="90" t="s">
        <v>679</v>
      </c>
      <c r="J990" s="90"/>
      <c r="K990" s="85">
        <f>K991</f>
        <v>103.4</v>
      </c>
    </row>
    <row r="991" spans="1:11" s="17" customFormat="1" ht="31.5" customHeight="1" x14ac:dyDescent="0.2">
      <c r="A991" s="109"/>
      <c r="B991" s="38" t="s">
        <v>120</v>
      </c>
      <c r="C991" s="83">
        <v>926</v>
      </c>
      <c r="D991" s="82" t="s">
        <v>8</v>
      </c>
      <c r="E991" s="82" t="s">
        <v>5</v>
      </c>
      <c r="F991" s="82" t="s">
        <v>6</v>
      </c>
      <c r="G991" s="83">
        <v>1</v>
      </c>
      <c r="H991" s="82" t="s">
        <v>6</v>
      </c>
      <c r="I991" s="90" t="s">
        <v>679</v>
      </c>
      <c r="J991" s="90" t="s">
        <v>59</v>
      </c>
      <c r="K991" s="85">
        <v>103.4</v>
      </c>
    </row>
    <row r="992" spans="1:11" s="17" customFormat="1" ht="31.5" customHeight="1" x14ac:dyDescent="0.2">
      <c r="A992" s="109"/>
      <c r="B992" s="34" t="s">
        <v>415</v>
      </c>
      <c r="C992" s="30">
        <v>926</v>
      </c>
      <c r="D992" s="33" t="s">
        <v>8</v>
      </c>
      <c r="E992" s="33" t="s">
        <v>5</v>
      </c>
      <c r="F992" s="33" t="s">
        <v>6</v>
      </c>
      <c r="G992" s="30">
        <v>1</v>
      </c>
      <c r="H992" s="33" t="s">
        <v>7</v>
      </c>
      <c r="I992" s="33"/>
      <c r="J992" s="33"/>
      <c r="K992" s="23">
        <f>SUM(K993+K997+K999+K995)</f>
        <v>172.4</v>
      </c>
    </row>
    <row r="993" spans="1:11" s="17" customFormat="1" ht="31.5" customHeight="1" x14ac:dyDescent="0.2">
      <c r="A993" s="109"/>
      <c r="B993" s="29" t="s">
        <v>555</v>
      </c>
      <c r="C993" s="30">
        <v>926</v>
      </c>
      <c r="D993" s="33" t="s">
        <v>8</v>
      </c>
      <c r="E993" s="33" t="s">
        <v>5</v>
      </c>
      <c r="F993" s="31" t="s">
        <v>6</v>
      </c>
      <c r="G993" s="31" t="s">
        <v>90</v>
      </c>
      <c r="H993" s="33" t="s">
        <v>7</v>
      </c>
      <c r="I993" s="31" t="s">
        <v>475</v>
      </c>
      <c r="J993" s="33"/>
      <c r="K993" s="23">
        <f>K994</f>
        <v>0</v>
      </c>
    </row>
    <row r="994" spans="1:11" s="17" customFormat="1" ht="31.5" customHeight="1" x14ac:dyDescent="0.2">
      <c r="A994" s="109"/>
      <c r="B994" s="38" t="s">
        <v>120</v>
      </c>
      <c r="C994" s="30">
        <v>926</v>
      </c>
      <c r="D994" s="33" t="s">
        <v>8</v>
      </c>
      <c r="E994" s="33" t="s">
        <v>5</v>
      </c>
      <c r="F994" s="31" t="s">
        <v>6</v>
      </c>
      <c r="G994" s="31" t="s">
        <v>90</v>
      </c>
      <c r="H994" s="33" t="s">
        <v>7</v>
      </c>
      <c r="I994" s="31" t="s">
        <v>475</v>
      </c>
      <c r="J994" s="33" t="s">
        <v>59</v>
      </c>
      <c r="K994" s="23"/>
    </row>
    <row r="995" spans="1:11" s="17" customFormat="1" ht="18" customHeight="1" x14ac:dyDescent="0.2">
      <c r="A995" s="109"/>
      <c r="B995" s="29" t="s">
        <v>432</v>
      </c>
      <c r="C995" s="30">
        <v>926</v>
      </c>
      <c r="D995" s="33" t="s">
        <v>8</v>
      </c>
      <c r="E995" s="33" t="s">
        <v>5</v>
      </c>
      <c r="F995" s="31" t="s">
        <v>6</v>
      </c>
      <c r="G995" s="31" t="s">
        <v>90</v>
      </c>
      <c r="H995" s="33" t="s">
        <v>7</v>
      </c>
      <c r="I995" s="91" t="s">
        <v>184</v>
      </c>
      <c r="J995" s="92"/>
      <c r="K995" s="89">
        <f>K996</f>
        <v>172.4</v>
      </c>
    </row>
    <row r="996" spans="1:11" s="17" customFormat="1" ht="31.5" customHeight="1" x14ac:dyDescent="0.2">
      <c r="A996" s="109"/>
      <c r="B996" s="38" t="s">
        <v>120</v>
      </c>
      <c r="C996" s="30">
        <v>926</v>
      </c>
      <c r="D996" s="33" t="s">
        <v>8</v>
      </c>
      <c r="E996" s="33" t="s">
        <v>5</v>
      </c>
      <c r="F996" s="31" t="s">
        <v>6</v>
      </c>
      <c r="G996" s="31" t="s">
        <v>90</v>
      </c>
      <c r="H996" s="33" t="s">
        <v>7</v>
      </c>
      <c r="I996" s="91" t="s">
        <v>184</v>
      </c>
      <c r="J996" s="92" t="s">
        <v>59</v>
      </c>
      <c r="K996" s="89">
        <v>172.4</v>
      </c>
    </row>
    <row r="997" spans="1:11" s="17" customFormat="1" ht="99.75" customHeight="1" x14ac:dyDescent="0.2">
      <c r="A997" s="109"/>
      <c r="B997" s="29" t="s">
        <v>287</v>
      </c>
      <c r="C997" s="30">
        <v>926</v>
      </c>
      <c r="D997" s="33" t="s">
        <v>8</v>
      </c>
      <c r="E997" s="33" t="s">
        <v>5</v>
      </c>
      <c r="F997" s="33" t="s">
        <v>6</v>
      </c>
      <c r="G997" s="30">
        <v>1</v>
      </c>
      <c r="H997" s="33" t="s">
        <v>7</v>
      </c>
      <c r="I997" s="33" t="s">
        <v>286</v>
      </c>
      <c r="J997" s="33"/>
      <c r="K997" s="23">
        <f>SUM(K998)</f>
        <v>0</v>
      </c>
    </row>
    <row r="998" spans="1:11" s="17" customFormat="1" ht="31.5" customHeight="1" x14ac:dyDescent="0.2">
      <c r="A998" s="109"/>
      <c r="B998" s="38" t="s">
        <v>120</v>
      </c>
      <c r="C998" s="30">
        <v>926</v>
      </c>
      <c r="D998" s="33" t="s">
        <v>8</v>
      </c>
      <c r="E998" s="33" t="s">
        <v>5</v>
      </c>
      <c r="F998" s="33" t="s">
        <v>6</v>
      </c>
      <c r="G998" s="30">
        <v>1</v>
      </c>
      <c r="H998" s="33" t="s">
        <v>7</v>
      </c>
      <c r="I998" s="33" t="s">
        <v>286</v>
      </c>
      <c r="J998" s="33" t="s">
        <v>59</v>
      </c>
      <c r="K998" s="23"/>
    </row>
    <row r="999" spans="1:11" s="17" customFormat="1" ht="110.25" customHeight="1" x14ac:dyDescent="0.2">
      <c r="A999" s="109"/>
      <c r="B999" s="29" t="s">
        <v>464</v>
      </c>
      <c r="C999" s="30">
        <v>926</v>
      </c>
      <c r="D999" s="33" t="s">
        <v>8</v>
      </c>
      <c r="E999" s="33" t="s">
        <v>5</v>
      </c>
      <c r="F999" s="33" t="s">
        <v>6</v>
      </c>
      <c r="G999" s="30">
        <v>1</v>
      </c>
      <c r="H999" s="33" t="s">
        <v>7</v>
      </c>
      <c r="I999" s="33" t="s">
        <v>465</v>
      </c>
      <c r="J999" s="33"/>
      <c r="K999" s="23">
        <f>SUM(K1000)</f>
        <v>0</v>
      </c>
    </row>
    <row r="1000" spans="1:11" s="17" customFormat="1" ht="31.5" customHeight="1" x14ac:dyDescent="0.2">
      <c r="A1000" s="109"/>
      <c r="B1000" s="38" t="s">
        <v>120</v>
      </c>
      <c r="C1000" s="30">
        <v>926</v>
      </c>
      <c r="D1000" s="33" t="s">
        <v>8</v>
      </c>
      <c r="E1000" s="33" t="s">
        <v>5</v>
      </c>
      <c r="F1000" s="33" t="s">
        <v>6</v>
      </c>
      <c r="G1000" s="30">
        <v>1</v>
      </c>
      <c r="H1000" s="33" t="s">
        <v>7</v>
      </c>
      <c r="I1000" s="33" t="s">
        <v>465</v>
      </c>
      <c r="J1000" s="33" t="s">
        <v>59</v>
      </c>
      <c r="K1000" s="23"/>
    </row>
    <row r="1001" spans="1:11" s="17" customFormat="1" x14ac:dyDescent="0.2">
      <c r="A1001" s="109"/>
      <c r="B1001" s="38" t="s">
        <v>639</v>
      </c>
      <c r="C1001" s="30">
        <v>926</v>
      </c>
      <c r="D1001" s="33" t="s">
        <v>8</v>
      </c>
      <c r="E1001" s="33" t="s">
        <v>5</v>
      </c>
      <c r="F1001" s="33" t="s">
        <v>6</v>
      </c>
      <c r="G1001" s="30">
        <v>1</v>
      </c>
      <c r="H1001" s="33" t="s">
        <v>591</v>
      </c>
      <c r="I1001" s="33"/>
      <c r="J1001" s="33"/>
      <c r="K1001" s="23">
        <f>K1002</f>
        <v>5023.5</v>
      </c>
    </row>
    <row r="1002" spans="1:11" s="17" customFormat="1" x14ac:dyDescent="0.2">
      <c r="A1002" s="109"/>
      <c r="B1002" s="38" t="s">
        <v>228</v>
      </c>
      <c r="C1002" s="30">
        <v>926</v>
      </c>
      <c r="D1002" s="33" t="s">
        <v>8</v>
      </c>
      <c r="E1002" s="33" t="s">
        <v>5</v>
      </c>
      <c r="F1002" s="33" t="s">
        <v>6</v>
      </c>
      <c r="G1002" s="30">
        <v>1</v>
      </c>
      <c r="H1002" s="33" t="s">
        <v>591</v>
      </c>
      <c r="I1002" s="33" t="s">
        <v>638</v>
      </c>
      <c r="J1002" s="33"/>
      <c r="K1002" s="23">
        <f>K1003</f>
        <v>5023.5</v>
      </c>
    </row>
    <row r="1003" spans="1:11" s="17" customFormat="1" ht="31.5" customHeight="1" x14ac:dyDescent="0.2">
      <c r="A1003" s="109"/>
      <c r="B1003" s="38" t="s">
        <v>120</v>
      </c>
      <c r="C1003" s="30">
        <v>926</v>
      </c>
      <c r="D1003" s="33" t="s">
        <v>8</v>
      </c>
      <c r="E1003" s="33" t="s">
        <v>5</v>
      </c>
      <c r="F1003" s="33" t="s">
        <v>6</v>
      </c>
      <c r="G1003" s="30">
        <v>1</v>
      </c>
      <c r="H1003" s="33" t="s">
        <v>591</v>
      </c>
      <c r="I1003" s="33" t="s">
        <v>638</v>
      </c>
      <c r="J1003" s="33" t="s">
        <v>59</v>
      </c>
      <c r="K1003" s="23">
        <f>4119.3+904.2</f>
        <v>5023.5</v>
      </c>
    </row>
    <row r="1004" spans="1:11" s="17" customFormat="1" ht="31.5" hidden="1" customHeight="1" x14ac:dyDescent="0.2">
      <c r="A1004" s="109"/>
      <c r="B1004" s="34" t="s">
        <v>144</v>
      </c>
      <c r="C1004" s="30">
        <v>926</v>
      </c>
      <c r="D1004" s="33" t="s">
        <v>8</v>
      </c>
      <c r="E1004" s="33" t="s">
        <v>5</v>
      </c>
      <c r="F1004" s="31" t="s">
        <v>40</v>
      </c>
      <c r="G1004" s="31"/>
      <c r="H1004" s="31"/>
      <c r="I1004" s="31"/>
      <c r="J1004" s="33"/>
      <c r="K1004" s="23">
        <f>SUM(K1005+K1009)</f>
        <v>12625</v>
      </c>
    </row>
    <row r="1005" spans="1:11" s="17" customFormat="1" ht="18" hidden="1" customHeight="1" x14ac:dyDescent="0.2">
      <c r="A1005" s="109"/>
      <c r="B1005" s="34" t="s">
        <v>163</v>
      </c>
      <c r="C1005" s="30">
        <v>926</v>
      </c>
      <c r="D1005" s="33" t="s">
        <v>8</v>
      </c>
      <c r="E1005" s="33" t="s">
        <v>5</v>
      </c>
      <c r="F1005" s="33" t="s">
        <v>40</v>
      </c>
      <c r="G1005" s="30">
        <v>2</v>
      </c>
      <c r="H1005" s="33"/>
      <c r="I1005" s="33"/>
      <c r="J1005" s="33"/>
      <c r="K1005" s="23">
        <f>K1006</f>
        <v>0</v>
      </c>
    </row>
    <row r="1006" spans="1:11" s="17" customFormat="1" ht="31.5" hidden="1" customHeight="1" x14ac:dyDescent="0.2">
      <c r="A1006" s="109"/>
      <c r="B1006" s="34" t="s">
        <v>194</v>
      </c>
      <c r="C1006" s="30">
        <v>926</v>
      </c>
      <c r="D1006" s="33" t="s">
        <v>8</v>
      </c>
      <c r="E1006" s="33" t="s">
        <v>5</v>
      </c>
      <c r="F1006" s="33" t="s">
        <v>40</v>
      </c>
      <c r="G1006" s="30">
        <v>2</v>
      </c>
      <c r="H1006" s="33" t="s">
        <v>4</v>
      </c>
      <c r="I1006" s="33"/>
      <c r="J1006" s="33"/>
      <c r="K1006" s="23">
        <f>K1007</f>
        <v>0</v>
      </c>
    </row>
    <row r="1007" spans="1:11" s="17" customFormat="1" ht="45.75" hidden="1" customHeight="1" x14ac:dyDescent="0.2">
      <c r="A1007" s="109"/>
      <c r="B1007" s="34" t="s">
        <v>218</v>
      </c>
      <c r="C1007" s="30">
        <v>926</v>
      </c>
      <c r="D1007" s="33" t="s">
        <v>8</v>
      </c>
      <c r="E1007" s="33" t="s">
        <v>5</v>
      </c>
      <c r="F1007" s="33" t="s">
        <v>40</v>
      </c>
      <c r="G1007" s="30">
        <v>2</v>
      </c>
      <c r="H1007" s="33" t="s">
        <v>4</v>
      </c>
      <c r="I1007" s="33" t="s">
        <v>193</v>
      </c>
      <c r="J1007" s="33"/>
      <c r="K1007" s="23">
        <f>K1008</f>
        <v>0</v>
      </c>
    </row>
    <row r="1008" spans="1:11" s="17" customFormat="1" ht="31.5" hidden="1" customHeight="1" x14ac:dyDescent="0.2">
      <c r="A1008" s="109"/>
      <c r="B1008" s="38" t="s">
        <v>120</v>
      </c>
      <c r="C1008" s="30">
        <v>926</v>
      </c>
      <c r="D1008" s="33" t="s">
        <v>8</v>
      </c>
      <c r="E1008" s="33" t="s">
        <v>5</v>
      </c>
      <c r="F1008" s="33" t="s">
        <v>40</v>
      </c>
      <c r="G1008" s="30">
        <v>2</v>
      </c>
      <c r="H1008" s="33" t="s">
        <v>4</v>
      </c>
      <c r="I1008" s="33" t="s">
        <v>193</v>
      </c>
      <c r="J1008" s="33" t="s">
        <v>59</v>
      </c>
      <c r="K1008" s="23"/>
    </row>
    <row r="1009" spans="1:11" s="17" customFormat="1" ht="18" hidden="1" customHeight="1" x14ac:dyDescent="0.2">
      <c r="A1009" s="109"/>
      <c r="B1009" s="29" t="s">
        <v>365</v>
      </c>
      <c r="C1009" s="30">
        <v>926</v>
      </c>
      <c r="D1009" s="33" t="s">
        <v>8</v>
      </c>
      <c r="E1009" s="33" t="s">
        <v>5</v>
      </c>
      <c r="F1009" s="31" t="s">
        <v>40</v>
      </c>
      <c r="G1009" s="31" t="s">
        <v>138</v>
      </c>
      <c r="H1009" s="31"/>
      <c r="I1009" s="31"/>
      <c r="J1009" s="33"/>
      <c r="K1009" s="23">
        <f>SUM(K1010)</f>
        <v>12625</v>
      </c>
    </row>
    <row r="1010" spans="1:11" s="17" customFormat="1" ht="30" hidden="1" customHeight="1" x14ac:dyDescent="0.2">
      <c r="A1010" s="109"/>
      <c r="B1010" s="29" t="s">
        <v>368</v>
      </c>
      <c r="C1010" s="30">
        <v>926</v>
      </c>
      <c r="D1010" s="33" t="s">
        <v>8</v>
      </c>
      <c r="E1010" s="33" t="s">
        <v>5</v>
      </c>
      <c r="F1010" s="31" t="s">
        <v>40</v>
      </c>
      <c r="G1010" s="31" t="s">
        <v>138</v>
      </c>
      <c r="H1010" s="31" t="s">
        <v>2</v>
      </c>
      <c r="I1010" s="31"/>
      <c r="J1010" s="33"/>
      <c r="K1010" s="23">
        <f>SUM(K1011)</f>
        <v>12625</v>
      </c>
    </row>
    <row r="1011" spans="1:11" s="17" customFormat="1" ht="49.5" hidden="1" customHeight="1" x14ac:dyDescent="0.2">
      <c r="A1011" s="109"/>
      <c r="B1011" s="29" t="s">
        <v>369</v>
      </c>
      <c r="C1011" s="30">
        <v>926</v>
      </c>
      <c r="D1011" s="33" t="s">
        <v>8</v>
      </c>
      <c r="E1011" s="33" t="s">
        <v>5</v>
      </c>
      <c r="F1011" s="31" t="s">
        <v>40</v>
      </c>
      <c r="G1011" s="31" t="s">
        <v>138</v>
      </c>
      <c r="H1011" s="31" t="s">
        <v>2</v>
      </c>
      <c r="I1011" s="31" t="s">
        <v>150</v>
      </c>
      <c r="J1011" s="33"/>
      <c r="K1011" s="23">
        <f>SUM(K1012)</f>
        <v>12625</v>
      </c>
    </row>
    <row r="1012" spans="1:11" s="17" customFormat="1" ht="31.5" hidden="1" customHeight="1" x14ac:dyDescent="0.2">
      <c r="A1012" s="109"/>
      <c r="B1012" s="38" t="s">
        <v>120</v>
      </c>
      <c r="C1012" s="30">
        <v>926</v>
      </c>
      <c r="D1012" s="33" t="s">
        <v>8</v>
      </c>
      <c r="E1012" s="33" t="s">
        <v>5</v>
      </c>
      <c r="F1012" s="31" t="s">
        <v>40</v>
      </c>
      <c r="G1012" s="31" t="s">
        <v>138</v>
      </c>
      <c r="H1012" s="31" t="s">
        <v>2</v>
      </c>
      <c r="I1012" s="31" t="s">
        <v>150</v>
      </c>
      <c r="J1012" s="33" t="s">
        <v>59</v>
      </c>
      <c r="K1012" s="23">
        <v>12625</v>
      </c>
    </row>
    <row r="1013" spans="1:11" s="17" customFormat="1" ht="18" hidden="1" customHeight="1" x14ac:dyDescent="0.2">
      <c r="A1013" s="109"/>
      <c r="B1013" s="36" t="s">
        <v>321</v>
      </c>
      <c r="C1013" s="30">
        <v>926</v>
      </c>
      <c r="D1013" s="33" t="s">
        <v>8</v>
      </c>
      <c r="E1013" s="33" t="s">
        <v>5</v>
      </c>
      <c r="F1013" s="31" t="s">
        <v>185</v>
      </c>
      <c r="G1013" s="31"/>
      <c r="H1013" s="31"/>
      <c r="I1013" s="31"/>
      <c r="J1013" s="33"/>
      <c r="K1013" s="23">
        <f>SUM(K1014)</f>
        <v>0</v>
      </c>
    </row>
    <row r="1014" spans="1:11" s="17" customFormat="1" ht="18" hidden="1" customHeight="1" x14ac:dyDescent="0.2">
      <c r="A1014" s="109"/>
      <c r="B1014" s="36" t="s">
        <v>322</v>
      </c>
      <c r="C1014" s="30">
        <v>926</v>
      </c>
      <c r="D1014" s="33" t="s">
        <v>8</v>
      </c>
      <c r="E1014" s="33" t="s">
        <v>5</v>
      </c>
      <c r="F1014" s="31" t="s">
        <v>185</v>
      </c>
      <c r="G1014" s="31" t="s">
        <v>90</v>
      </c>
      <c r="H1014" s="31"/>
      <c r="I1014" s="31"/>
      <c r="J1014" s="33"/>
      <c r="K1014" s="23">
        <f>SUM(K1015)</f>
        <v>0</v>
      </c>
    </row>
    <row r="1015" spans="1:11" s="17" customFormat="1" ht="47.25" hidden="1" customHeight="1" x14ac:dyDescent="0.2">
      <c r="A1015" s="109"/>
      <c r="B1015" s="36" t="s">
        <v>186</v>
      </c>
      <c r="C1015" s="30">
        <v>926</v>
      </c>
      <c r="D1015" s="33" t="s">
        <v>8</v>
      </c>
      <c r="E1015" s="33" t="s">
        <v>5</v>
      </c>
      <c r="F1015" s="31" t="s">
        <v>185</v>
      </c>
      <c r="G1015" s="31" t="s">
        <v>90</v>
      </c>
      <c r="H1015" s="31" t="s">
        <v>2</v>
      </c>
      <c r="I1015" s="31"/>
      <c r="J1015" s="33"/>
      <c r="K1015" s="23">
        <f>SUM(K1016)</f>
        <v>0</v>
      </c>
    </row>
    <row r="1016" spans="1:11" s="17" customFormat="1" ht="141.75" hidden="1" customHeight="1" x14ac:dyDescent="0.2">
      <c r="A1016" s="109"/>
      <c r="B1016" s="29" t="s">
        <v>489</v>
      </c>
      <c r="C1016" s="30">
        <v>926</v>
      </c>
      <c r="D1016" s="33" t="s">
        <v>8</v>
      </c>
      <c r="E1016" s="33" t="s">
        <v>5</v>
      </c>
      <c r="F1016" s="31" t="s">
        <v>185</v>
      </c>
      <c r="G1016" s="31" t="s">
        <v>90</v>
      </c>
      <c r="H1016" s="31" t="s">
        <v>2</v>
      </c>
      <c r="I1016" s="31" t="s">
        <v>412</v>
      </c>
      <c r="J1016" s="33"/>
      <c r="K1016" s="23">
        <f>SUM(K1017:K1017)</f>
        <v>0</v>
      </c>
    </row>
    <row r="1017" spans="1:11" s="17" customFormat="1" ht="31.5" hidden="1" customHeight="1" x14ac:dyDescent="0.2">
      <c r="A1017" s="109"/>
      <c r="B1017" s="38" t="s">
        <v>120</v>
      </c>
      <c r="C1017" s="30">
        <v>926</v>
      </c>
      <c r="D1017" s="33" t="s">
        <v>8</v>
      </c>
      <c r="E1017" s="33" t="s">
        <v>5</v>
      </c>
      <c r="F1017" s="31" t="s">
        <v>185</v>
      </c>
      <c r="G1017" s="31" t="s">
        <v>90</v>
      </c>
      <c r="H1017" s="31" t="s">
        <v>2</v>
      </c>
      <c r="I1017" s="31" t="s">
        <v>412</v>
      </c>
      <c r="J1017" s="33" t="s">
        <v>59</v>
      </c>
      <c r="K1017" s="23"/>
    </row>
    <row r="1018" spans="1:11" s="17" customFormat="1" ht="17.25" hidden="1" customHeight="1" x14ac:dyDescent="0.2">
      <c r="A1018" s="109"/>
      <c r="B1018" s="29" t="s">
        <v>231</v>
      </c>
      <c r="C1018" s="30">
        <v>926</v>
      </c>
      <c r="D1018" s="33" t="s">
        <v>8</v>
      </c>
      <c r="E1018" s="31" t="s">
        <v>7</v>
      </c>
      <c r="F1018" s="31"/>
      <c r="G1018" s="31"/>
      <c r="H1018" s="31"/>
      <c r="I1018" s="31"/>
      <c r="J1018" s="33"/>
      <c r="K1018" s="23">
        <f t="shared" ref="K1018:K1021" si="42">SUM(K1019)</f>
        <v>57.3</v>
      </c>
    </row>
    <row r="1019" spans="1:11" s="17" customFormat="1" ht="18" customHeight="1" x14ac:dyDescent="0.2">
      <c r="A1019" s="109"/>
      <c r="B1019" s="34" t="s">
        <v>372</v>
      </c>
      <c r="C1019" s="30">
        <v>926</v>
      </c>
      <c r="D1019" s="31" t="s">
        <v>8</v>
      </c>
      <c r="E1019" s="31" t="s">
        <v>7</v>
      </c>
      <c r="F1019" s="31" t="s">
        <v>6</v>
      </c>
      <c r="G1019" s="31"/>
      <c r="H1019" s="31"/>
      <c r="I1019" s="31"/>
      <c r="J1019" s="33"/>
      <c r="K1019" s="23">
        <f t="shared" si="42"/>
        <v>57.3</v>
      </c>
    </row>
    <row r="1020" spans="1:11" s="17" customFormat="1" ht="18" customHeight="1" x14ac:dyDescent="0.2">
      <c r="A1020" s="109"/>
      <c r="B1020" s="34" t="s">
        <v>373</v>
      </c>
      <c r="C1020" s="30">
        <v>926</v>
      </c>
      <c r="D1020" s="31" t="s">
        <v>8</v>
      </c>
      <c r="E1020" s="31" t="s">
        <v>7</v>
      </c>
      <c r="F1020" s="31" t="s">
        <v>6</v>
      </c>
      <c r="G1020" s="31" t="s">
        <v>90</v>
      </c>
      <c r="H1020" s="31"/>
      <c r="I1020" s="31"/>
      <c r="J1020" s="33"/>
      <c r="K1020" s="23">
        <f t="shared" si="42"/>
        <v>57.3</v>
      </c>
    </row>
    <row r="1021" spans="1:11" s="17" customFormat="1" ht="31.5" customHeight="1" x14ac:dyDescent="0.2">
      <c r="A1021" s="109"/>
      <c r="B1021" s="34" t="s">
        <v>476</v>
      </c>
      <c r="C1021" s="30">
        <v>926</v>
      </c>
      <c r="D1021" s="31" t="s">
        <v>8</v>
      </c>
      <c r="E1021" s="31" t="s">
        <v>7</v>
      </c>
      <c r="F1021" s="31" t="s">
        <v>6</v>
      </c>
      <c r="G1021" s="31" t="s">
        <v>90</v>
      </c>
      <c r="H1021" s="31" t="s">
        <v>2</v>
      </c>
      <c r="I1021" s="31"/>
      <c r="J1021" s="33"/>
      <c r="K1021" s="23">
        <f t="shared" si="42"/>
        <v>57.3</v>
      </c>
    </row>
    <row r="1022" spans="1:11" s="17" customFormat="1" ht="18" customHeight="1" x14ac:dyDescent="0.2">
      <c r="A1022" s="109"/>
      <c r="B1022" s="29" t="s">
        <v>233</v>
      </c>
      <c r="C1022" s="30">
        <v>926</v>
      </c>
      <c r="D1022" s="31" t="s">
        <v>8</v>
      </c>
      <c r="E1022" s="31" t="s">
        <v>7</v>
      </c>
      <c r="F1022" s="31" t="s">
        <v>6</v>
      </c>
      <c r="G1022" s="31" t="s">
        <v>90</v>
      </c>
      <c r="H1022" s="31" t="s">
        <v>2</v>
      </c>
      <c r="I1022" s="31" t="s">
        <v>232</v>
      </c>
      <c r="J1022" s="33"/>
      <c r="K1022" s="23">
        <f>SUM(K1023)</f>
        <v>57.3</v>
      </c>
    </row>
    <row r="1023" spans="1:11" s="17" customFormat="1" ht="31.5" customHeight="1" x14ac:dyDescent="0.2">
      <c r="A1023" s="109"/>
      <c r="B1023" s="29" t="s">
        <v>122</v>
      </c>
      <c r="C1023" s="30">
        <v>926</v>
      </c>
      <c r="D1023" s="31" t="s">
        <v>8</v>
      </c>
      <c r="E1023" s="31" t="s">
        <v>7</v>
      </c>
      <c r="F1023" s="31" t="s">
        <v>6</v>
      </c>
      <c r="G1023" s="31" t="s">
        <v>90</v>
      </c>
      <c r="H1023" s="31" t="s">
        <v>2</v>
      </c>
      <c r="I1023" s="31" t="s">
        <v>232</v>
      </c>
      <c r="J1023" s="33" t="s">
        <v>49</v>
      </c>
      <c r="K1023" s="23">
        <v>57.3</v>
      </c>
    </row>
    <row r="1024" spans="1:11" s="17" customFormat="1" ht="18" hidden="1" customHeight="1" x14ac:dyDescent="0.2">
      <c r="A1024" s="109"/>
      <c r="B1024" s="29" t="s">
        <v>64</v>
      </c>
      <c r="C1024" s="30">
        <v>926</v>
      </c>
      <c r="D1024" s="31" t="s">
        <v>17</v>
      </c>
      <c r="E1024" s="33"/>
      <c r="F1024" s="33"/>
      <c r="G1024" s="30"/>
      <c r="H1024" s="33"/>
      <c r="I1024" s="33"/>
      <c r="J1024" s="33"/>
      <c r="K1024" s="23">
        <f>SUM(K1124+K1025+K1110)</f>
        <v>806655.2</v>
      </c>
    </row>
    <row r="1025" spans="1:12" s="17" customFormat="1" ht="18" hidden="1" customHeight="1" x14ac:dyDescent="0.2">
      <c r="A1025" s="109"/>
      <c r="B1025" s="29" t="s">
        <v>183</v>
      </c>
      <c r="C1025" s="30">
        <v>926</v>
      </c>
      <c r="D1025" s="33" t="s">
        <v>17</v>
      </c>
      <c r="E1025" s="33" t="s">
        <v>2</v>
      </c>
      <c r="F1025" s="33"/>
      <c r="G1025" s="30"/>
      <c r="H1025" s="33"/>
      <c r="I1025" s="33"/>
      <c r="J1025" s="33"/>
      <c r="K1025" s="23">
        <f>SUM(K1026+K1103+K1092+K1087+K1078)</f>
        <v>673709.29999999993</v>
      </c>
    </row>
    <row r="1026" spans="1:12" s="17" customFormat="1" ht="18" customHeight="1" x14ac:dyDescent="0.2">
      <c r="A1026" s="109"/>
      <c r="B1026" s="34" t="s">
        <v>372</v>
      </c>
      <c r="C1026" s="30">
        <v>926</v>
      </c>
      <c r="D1026" s="33" t="s">
        <v>17</v>
      </c>
      <c r="E1026" s="33" t="s">
        <v>2</v>
      </c>
      <c r="F1026" s="33" t="s">
        <v>6</v>
      </c>
      <c r="G1026" s="30"/>
      <c r="H1026" s="33"/>
      <c r="I1026" s="33"/>
      <c r="J1026" s="33"/>
      <c r="K1026" s="23">
        <f>SUM(K1027)</f>
        <v>660195.29999999993</v>
      </c>
    </row>
    <row r="1027" spans="1:12" s="17" customFormat="1" ht="18" customHeight="1" x14ac:dyDescent="0.2">
      <c r="A1027" s="109"/>
      <c r="B1027" s="34" t="s">
        <v>373</v>
      </c>
      <c r="C1027" s="30">
        <v>926</v>
      </c>
      <c r="D1027" s="33" t="s">
        <v>17</v>
      </c>
      <c r="E1027" s="33" t="s">
        <v>2</v>
      </c>
      <c r="F1027" s="33" t="s">
        <v>6</v>
      </c>
      <c r="G1027" s="30">
        <v>1</v>
      </c>
      <c r="H1027" s="33"/>
      <c r="I1027" s="33"/>
      <c r="J1027" s="33"/>
      <c r="K1027" s="23">
        <f>SUM(K1045+K1028+K1034+K1063+K1070+K1073+K1042)</f>
        <v>660195.29999999993</v>
      </c>
    </row>
    <row r="1028" spans="1:12" s="17" customFormat="1" ht="31.5" customHeight="1" x14ac:dyDescent="0.2">
      <c r="A1028" s="109"/>
      <c r="B1028" s="34" t="s">
        <v>411</v>
      </c>
      <c r="C1028" s="30">
        <v>926</v>
      </c>
      <c r="D1028" s="33" t="s">
        <v>17</v>
      </c>
      <c r="E1028" s="33" t="s">
        <v>2</v>
      </c>
      <c r="F1028" s="33" t="s">
        <v>6</v>
      </c>
      <c r="G1028" s="30">
        <v>1</v>
      </c>
      <c r="H1028" s="33" t="s">
        <v>4</v>
      </c>
      <c r="I1028" s="33"/>
      <c r="J1028" s="33"/>
      <c r="K1028" s="23">
        <f>SUM(K1029)</f>
        <v>655766.79999999993</v>
      </c>
    </row>
    <row r="1029" spans="1:12" s="17" customFormat="1" ht="47.25" customHeight="1" x14ac:dyDescent="0.2">
      <c r="A1029" s="109"/>
      <c r="B1029" s="29" t="s">
        <v>66</v>
      </c>
      <c r="C1029" s="30">
        <v>926</v>
      </c>
      <c r="D1029" s="33" t="s">
        <v>17</v>
      </c>
      <c r="E1029" s="33" t="s">
        <v>2</v>
      </c>
      <c r="F1029" s="33" t="s">
        <v>6</v>
      </c>
      <c r="G1029" s="30">
        <v>1</v>
      </c>
      <c r="H1029" s="33" t="s">
        <v>4</v>
      </c>
      <c r="I1029" s="33" t="s">
        <v>85</v>
      </c>
      <c r="J1029" s="33"/>
      <c r="K1029" s="23">
        <f>SUM(K1030:K1033)</f>
        <v>655766.79999999993</v>
      </c>
    </row>
    <row r="1030" spans="1:12" s="17" customFormat="1" ht="53.25" customHeight="1" x14ac:dyDescent="0.2">
      <c r="A1030" s="109"/>
      <c r="B1030" s="29" t="s">
        <v>121</v>
      </c>
      <c r="C1030" s="30">
        <v>926</v>
      </c>
      <c r="D1030" s="33" t="s">
        <v>17</v>
      </c>
      <c r="E1030" s="33" t="s">
        <v>2</v>
      </c>
      <c r="F1030" s="33" t="s">
        <v>6</v>
      </c>
      <c r="G1030" s="30">
        <v>1</v>
      </c>
      <c r="H1030" s="33" t="s">
        <v>4</v>
      </c>
      <c r="I1030" s="33" t="s">
        <v>85</v>
      </c>
      <c r="J1030" s="33" t="s">
        <v>48</v>
      </c>
      <c r="K1030" s="23">
        <v>326502.59999999998</v>
      </c>
      <c r="L1030" s="17">
        <f>K1030+K1031+K1033</f>
        <v>372513.69999999995</v>
      </c>
    </row>
    <row r="1031" spans="1:12" s="17" customFormat="1" ht="31.5" customHeight="1" x14ac:dyDescent="0.2">
      <c r="A1031" s="109"/>
      <c r="B1031" s="29" t="s">
        <v>122</v>
      </c>
      <c r="C1031" s="30">
        <v>926</v>
      </c>
      <c r="D1031" s="33" t="s">
        <v>17</v>
      </c>
      <c r="E1031" s="33" t="s">
        <v>2</v>
      </c>
      <c r="F1031" s="33" t="s">
        <v>6</v>
      </c>
      <c r="G1031" s="30">
        <v>1</v>
      </c>
      <c r="H1031" s="33" t="s">
        <v>4</v>
      </c>
      <c r="I1031" s="33" t="s">
        <v>85</v>
      </c>
      <c r="J1031" s="33" t="s">
        <v>49</v>
      </c>
      <c r="K1031" s="23">
        <v>45682</v>
      </c>
    </row>
    <row r="1032" spans="1:12" s="17" customFormat="1" ht="31.5" customHeight="1" x14ac:dyDescent="0.2">
      <c r="A1032" s="109"/>
      <c r="B1032" s="38" t="s">
        <v>120</v>
      </c>
      <c r="C1032" s="30">
        <v>926</v>
      </c>
      <c r="D1032" s="33" t="s">
        <v>17</v>
      </c>
      <c r="E1032" s="33" t="s">
        <v>2</v>
      </c>
      <c r="F1032" s="33" t="s">
        <v>6</v>
      </c>
      <c r="G1032" s="30">
        <v>1</v>
      </c>
      <c r="H1032" s="33" t="s">
        <v>4</v>
      </c>
      <c r="I1032" s="33" t="s">
        <v>85</v>
      </c>
      <c r="J1032" s="33" t="s">
        <v>59</v>
      </c>
      <c r="K1032" s="23">
        <v>283253.09999999998</v>
      </c>
    </row>
    <row r="1033" spans="1:12" s="17" customFormat="1" ht="18" customHeight="1" x14ac:dyDescent="0.2">
      <c r="A1033" s="109"/>
      <c r="B1033" s="29" t="s">
        <v>50</v>
      </c>
      <c r="C1033" s="30">
        <v>926</v>
      </c>
      <c r="D1033" s="33" t="s">
        <v>17</v>
      </c>
      <c r="E1033" s="33" t="s">
        <v>2</v>
      </c>
      <c r="F1033" s="33" t="s">
        <v>6</v>
      </c>
      <c r="G1033" s="30">
        <v>1</v>
      </c>
      <c r="H1033" s="33" t="s">
        <v>4</v>
      </c>
      <c r="I1033" s="33" t="s">
        <v>85</v>
      </c>
      <c r="J1033" s="33" t="s">
        <v>51</v>
      </c>
      <c r="K1033" s="23">
        <v>329.1</v>
      </c>
    </row>
    <row r="1034" spans="1:12" s="17" customFormat="1" ht="78.75" customHeight="1" x14ac:dyDescent="0.2">
      <c r="A1034" s="109"/>
      <c r="B1034" s="29" t="s">
        <v>430</v>
      </c>
      <c r="C1034" s="30">
        <v>926</v>
      </c>
      <c r="D1034" s="33" t="s">
        <v>17</v>
      </c>
      <c r="E1034" s="33" t="s">
        <v>2</v>
      </c>
      <c r="F1034" s="33" t="s">
        <v>6</v>
      </c>
      <c r="G1034" s="30">
        <v>1</v>
      </c>
      <c r="H1034" s="33" t="s">
        <v>5</v>
      </c>
      <c r="I1034" s="33"/>
      <c r="J1034" s="33"/>
      <c r="K1034" s="23">
        <f>SUM(K1037+K1035+K1040)</f>
        <v>2045.5</v>
      </c>
    </row>
    <row r="1035" spans="1:12" s="17" customFormat="1" ht="18" customHeight="1" x14ac:dyDescent="0.2">
      <c r="A1035" s="109"/>
      <c r="B1035" s="34" t="s">
        <v>290</v>
      </c>
      <c r="C1035" s="30">
        <v>926</v>
      </c>
      <c r="D1035" s="33" t="s">
        <v>17</v>
      </c>
      <c r="E1035" s="33" t="s">
        <v>2</v>
      </c>
      <c r="F1035" s="33" t="s">
        <v>6</v>
      </c>
      <c r="G1035" s="30">
        <v>1</v>
      </c>
      <c r="H1035" s="33" t="s">
        <v>5</v>
      </c>
      <c r="I1035" s="33" t="s">
        <v>291</v>
      </c>
      <c r="J1035" s="33"/>
      <c r="K1035" s="23">
        <f>SUM(K1036)</f>
        <v>176.5</v>
      </c>
    </row>
    <row r="1036" spans="1:12" s="17" customFormat="1" ht="31.5" customHeight="1" x14ac:dyDescent="0.2">
      <c r="A1036" s="109"/>
      <c r="B1036" s="38" t="s">
        <v>120</v>
      </c>
      <c r="C1036" s="30">
        <v>926</v>
      </c>
      <c r="D1036" s="33" t="s">
        <v>17</v>
      </c>
      <c r="E1036" s="33" t="s">
        <v>2</v>
      </c>
      <c r="F1036" s="33" t="s">
        <v>6</v>
      </c>
      <c r="G1036" s="30">
        <v>1</v>
      </c>
      <c r="H1036" s="33" t="s">
        <v>5</v>
      </c>
      <c r="I1036" s="33" t="s">
        <v>291</v>
      </c>
      <c r="J1036" s="33" t="s">
        <v>59</v>
      </c>
      <c r="K1036" s="23">
        <v>176.5</v>
      </c>
    </row>
    <row r="1037" spans="1:12" s="17" customFormat="1" ht="47.25" customHeight="1" x14ac:dyDescent="0.2">
      <c r="A1037" s="109"/>
      <c r="B1037" s="52" t="s">
        <v>142</v>
      </c>
      <c r="C1037" s="30">
        <v>926</v>
      </c>
      <c r="D1037" s="33" t="s">
        <v>17</v>
      </c>
      <c r="E1037" s="33" t="s">
        <v>2</v>
      </c>
      <c r="F1037" s="33" t="s">
        <v>6</v>
      </c>
      <c r="G1037" s="30">
        <v>1</v>
      </c>
      <c r="H1037" s="33" t="s">
        <v>5</v>
      </c>
      <c r="I1037" s="90" t="s">
        <v>114</v>
      </c>
      <c r="J1037" s="90"/>
      <c r="K1037" s="85">
        <f>SUM(K1038:K1039)</f>
        <v>1000</v>
      </c>
    </row>
    <row r="1038" spans="1:12" s="17" customFormat="1" ht="50.25" customHeight="1" x14ac:dyDescent="0.2">
      <c r="A1038" s="109"/>
      <c r="B1038" s="29" t="s">
        <v>121</v>
      </c>
      <c r="C1038" s="30">
        <v>926</v>
      </c>
      <c r="D1038" s="33" t="s">
        <v>17</v>
      </c>
      <c r="E1038" s="33" t="s">
        <v>2</v>
      </c>
      <c r="F1038" s="33" t="s">
        <v>6</v>
      </c>
      <c r="G1038" s="30">
        <v>1</v>
      </c>
      <c r="H1038" s="33" t="s">
        <v>5</v>
      </c>
      <c r="I1038" s="90" t="s">
        <v>114</v>
      </c>
      <c r="J1038" s="90" t="s">
        <v>48</v>
      </c>
      <c r="K1038" s="85"/>
    </row>
    <row r="1039" spans="1:12" s="17" customFormat="1" ht="31.5" customHeight="1" x14ac:dyDescent="0.2">
      <c r="A1039" s="109"/>
      <c r="B1039" s="38" t="s">
        <v>120</v>
      </c>
      <c r="C1039" s="30">
        <v>926</v>
      </c>
      <c r="D1039" s="33" t="s">
        <v>17</v>
      </c>
      <c r="E1039" s="33" t="s">
        <v>2</v>
      </c>
      <c r="F1039" s="33" t="s">
        <v>6</v>
      </c>
      <c r="G1039" s="30">
        <v>1</v>
      </c>
      <c r="H1039" s="33" t="s">
        <v>5</v>
      </c>
      <c r="I1039" s="90" t="s">
        <v>114</v>
      </c>
      <c r="J1039" s="90" t="s">
        <v>59</v>
      </c>
      <c r="K1039" s="85">
        <v>1000</v>
      </c>
    </row>
    <row r="1040" spans="1:12" s="17" customFormat="1" ht="18" customHeight="1" x14ac:dyDescent="0.2">
      <c r="A1040" s="109"/>
      <c r="B1040" s="29" t="s">
        <v>432</v>
      </c>
      <c r="C1040" s="30">
        <v>926</v>
      </c>
      <c r="D1040" s="33" t="s">
        <v>17</v>
      </c>
      <c r="E1040" s="33" t="s">
        <v>2</v>
      </c>
      <c r="F1040" s="33" t="s">
        <v>6</v>
      </c>
      <c r="G1040" s="30">
        <v>1</v>
      </c>
      <c r="H1040" s="33" t="s">
        <v>5</v>
      </c>
      <c r="I1040" s="33" t="s">
        <v>184</v>
      </c>
      <c r="J1040" s="33"/>
      <c r="K1040" s="23">
        <f>SUM(K1041)</f>
        <v>869</v>
      </c>
    </row>
    <row r="1041" spans="1:11" s="17" customFormat="1" ht="31.5" customHeight="1" x14ac:dyDescent="0.2">
      <c r="A1041" s="109"/>
      <c r="B1041" s="29" t="s">
        <v>122</v>
      </c>
      <c r="C1041" s="30">
        <v>926</v>
      </c>
      <c r="D1041" s="33" t="s">
        <v>17</v>
      </c>
      <c r="E1041" s="33" t="s">
        <v>2</v>
      </c>
      <c r="F1041" s="33" t="s">
        <v>6</v>
      </c>
      <c r="G1041" s="30">
        <v>1</v>
      </c>
      <c r="H1041" s="33" t="s">
        <v>5</v>
      </c>
      <c r="I1041" s="33" t="s">
        <v>184</v>
      </c>
      <c r="J1041" s="33" t="s">
        <v>49</v>
      </c>
      <c r="K1041" s="23">
        <v>869</v>
      </c>
    </row>
    <row r="1042" spans="1:11" s="17" customFormat="1" ht="130.5" customHeight="1" x14ac:dyDescent="0.2">
      <c r="A1042" s="109"/>
      <c r="B1042" s="36" t="s">
        <v>431</v>
      </c>
      <c r="C1042" s="83">
        <v>926</v>
      </c>
      <c r="D1042" s="82" t="s">
        <v>17</v>
      </c>
      <c r="E1042" s="82" t="s">
        <v>2</v>
      </c>
      <c r="F1042" s="82" t="s">
        <v>6</v>
      </c>
      <c r="G1042" s="83">
        <v>1</v>
      </c>
      <c r="H1042" s="82" t="s">
        <v>6</v>
      </c>
      <c r="I1042" s="82"/>
      <c r="J1042" s="82"/>
      <c r="K1042" s="85">
        <f>K1043</f>
        <v>1724.2</v>
      </c>
    </row>
    <row r="1043" spans="1:11" s="17" customFormat="1" ht="18" customHeight="1" x14ac:dyDescent="0.2">
      <c r="A1043" s="109"/>
      <c r="B1043" s="42" t="s">
        <v>681</v>
      </c>
      <c r="C1043" s="83">
        <v>926</v>
      </c>
      <c r="D1043" s="82" t="s">
        <v>17</v>
      </c>
      <c r="E1043" s="82" t="s">
        <v>2</v>
      </c>
      <c r="F1043" s="82" t="s">
        <v>6</v>
      </c>
      <c r="G1043" s="83">
        <v>1</v>
      </c>
      <c r="H1043" s="82" t="s">
        <v>6</v>
      </c>
      <c r="I1043" s="90" t="s">
        <v>679</v>
      </c>
      <c r="J1043" s="90"/>
      <c r="K1043" s="85">
        <f>K1044</f>
        <v>1724.2</v>
      </c>
    </row>
    <row r="1044" spans="1:11" s="17" customFormat="1" ht="31.5" customHeight="1" x14ac:dyDescent="0.2">
      <c r="A1044" s="109"/>
      <c r="B1044" s="38" t="s">
        <v>120</v>
      </c>
      <c r="C1044" s="30">
        <v>926</v>
      </c>
      <c r="D1044" s="33" t="s">
        <v>17</v>
      </c>
      <c r="E1044" s="33" t="s">
        <v>2</v>
      </c>
      <c r="F1044" s="33" t="s">
        <v>6</v>
      </c>
      <c r="G1044" s="30">
        <v>1</v>
      </c>
      <c r="H1044" s="33" t="s">
        <v>6</v>
      </c>
      <c r="I1044" s="90" t="s">
        <v>679</v>
      </c>
      <c r="J1044" s="90" t="s">
        <v>59</v>
      </c>
      <c r="K1044" s="85">
        <v>1724.2</v>
      </c>
    </row>
    <row r="1045" spans="1:11" s="17" customFormat="1" ht="31.5" customHeight="1" x14ac:dyDescent="0.2">
      <c r="A1045" s="109"/>
      <c r="B1045" s="34" t="s">
        <v>415</v>
      </c>
      <c r="C1045" s="30">
        <v>926</v>
      </c>
      <c r="D1045" s="33" t="s">
        <v>17</v>
      </c>
      <c r="E1045" s="33" t="s">
        <v>2</v>
      </c>
      <c r="F1045" s="31" t="s">
        <v>6</v>
      </c>
      <c r="G1045" s="31" t="s">
        <v>90</v>
      </c>
      <c r="H1045" s="33" t="s">
        <v>7</v>
      </c>
      <c r="I1045" s="31"/>
      <c r="J1045" s="33"/>
      <c r="K1045" s="23">
        <f>SUM(K1046+K1054+K1061+K1059+K1049+K1052+K1057)</f>
        <v>658.80000000000007</v>
      </c>
    </row>
    <row r="1046" spans="1:11" s="17" customFormat="1" ht="31.5" customHeight="1" x14ac:dyDescent="0.2">
      <c r="A1046" s="109"/>
      <c r="B1046" s="29" t="s">
        <v>555</v>
      </c>
      <c r="C1046" s="30">
        <v>926</v>
      </c>
      <c r="D1046" s="33" t="s">
        <v>17</v>
      </c>
      <c r="E1046" s="33" t="s">
        <v>2</v>
      </c>
      <c r="F1046" s="31" t="s">
        <v>6</v>
      </c>
      <c r="G1046" s="31" t="s">
        <v>90</v>
      </c>
      <c r="H1046" s="33" t="s">
        <v>7</v>
      </c>
      <c r="I1046" s="31" t="s">
        <v>475</v>
      </c>
      <c r="J1046" s="33"/>
      <c r="K1046" s="23">
        <f>SUM(K1048+K1047)</f>
        <v>0</v>
      </c>
    </row>
    <row r="1047" spans="1:11" s="17" customFormat="1" ht="31.5" customHeight="1" x14ac:dyDescent="0.2">
      <c r="A1047" s="109"/>
      <c r="B1047" s="29" t="s">
        <v>122</v>
      </c>
      <c r="C1047" s="30">
        <v>926</v>
      </c>
      <c r="D1047" s="33" t="s">
        <v>17</v>
      </c>
      <c r="E1047" s="33" t="s">
        <v>2</v>
      </c>
      <c r="F1047" s="31" t="s">
        <v>6</v>
      </c>
      <c r="G1047" s="31" t="s">
        <v>90</v>
      </c>
      <c r="H1047" s="33" t="s">
        <v>7</v>
      </c>
      <c r="I1047" s="31" t="s">
        <v>475</v>
      </c>
      <c r="J1047" s="33" t="s">
        <v>49</v>
      </c>
      <c r="K1047" s="23"/>
    </row>
    <row r="1048" spans="1:11" s="17" customFormat="1" ht="31.5" customHeight="1" x14ac:dyDescent="0.2">
      <c r="A1048" s="109"/>
      <c r="B1048" s="38" t="s">
        <v>120</v>
      </c>
      <c r="C1048" s="30">
        <v>926</v>
      </c>
      <c r="D1048" s="33" t="s">
        <v>17</v>
      </c>
      <c r="E1048" s="33" t="s">
        <v>2</v>
      </c>
      <c r="F1048" s="31" t="s">
        <v>6</v>
      </c>
      <c r="G1048" s="31" t="s">
        <v>90</v>
      </c>
      <c r="H1048" s="33" t="s">
        <v>7</v>
      </c>
      <c r="I1048" s="31" t="s">
        <v>475</v>
      </c>
      <c r="J1048" s="33" t="s">
        <v>59</v>
      </c>
      <c r="K1048" s="23"/>
    </row>
    <row r="1049" spans="1:11" s="17" customFormat="1" ht="18" customHeight="1" x14ac:dyDescent="0.2">
      <c r="A1049" s="109"/>
      <c r="B1049" s="36" t="s">
        <v>432</v>
      </c>
      <c r="C1049" s="30">
        <v>926</v>
      </c>
      <c r="D1049" s="33" t="s">
        <v>17</v>
      </c>
      <c r="E1049" s="33" t="s">
        <v>2</v>
      </c>
      <c r="F1049" s="31" t="s">
        <v>6</v>
      </c>
      <c r="G1049" s="31" t="s">
        <v>90</v>
      </c>
      <c r="H1049" s="33" t="s">
        <v>7</v>
      </c>
      <c r="I1049" s="31" t="s">
        <v>184</v>
      </c>
      <c r="J1049" s="33"/>
      <c r="K1049" s="23">
        <f>K1051+K1050</f>
        <v>0</v>
      </c>
    </row>
    <row r="1050" spans="1:11" s="17" customFormat="1" ht="31.5" customHeight="1" x14ac:dyDescent="0.2">
      <c r="A1050" s="109"/>
      <c r="B1050" s="29" t="s">
        <v>122</v>
      </c>
      <c r="C1050" s="30">
        <v>926</v>
      </c>
      <c r="D1050" s="33" t="s">
        <v>17</v>
      </c>
      <c r="E1050" s="33" t="s">
        <v>2</v>
      </c>
      <c r="F1050" s="31" t="s">
        <v>6</v>
      </c>
      <c r="G1050" s="31" t="s">
        <v>90</v>
      </c>
      <c r="H1050" s="33" t="s">
        <v>7</v>
      </c>
      <c r="I1050" s="33" t="s">
        <v>184</v>
      </c>
      <c r="J1050" s="33" t="s">
        <v>49</v>
      </c>
      <c r="K1050" s="23">
        <v>0</v>
      </c>
    </row>
    <row r="1051" spans="1:11" s="17" customFormat="1" ht="31.5" customHeight="1" x14ac:dyDescent="0.2">
      <c r="A1051" s="109"/>
      <c r="B1051" s="38" t="s">
        <v>120</v>
      </c>
      <c r="C1051" s="30">
        <v>926</v>
      </c>
      <c r="D1051" s="33" t="s">
        <v>17</v>
      </c>
      <c r="E1051" s="33" t="s">
        <v>2</v>
      </c>
      <c r="F1051" s="31" t="s">
        <v>6</v>
      </c>
      <c r="G1051" s="31" t="s">
        <v>90</v>
      </c>
      <c r="H1051" s="33" t="s">
        <v>7</v>
      </c>
      <c r="I1051" s="31" t="s">
        <v>184</v>
      </c>
      <c r="J1051" s="33" t="s">
        <v>59</v>
      </c>
      <c r="K1051" s="23">
        <v>0</v>
      </c>
    </row>
    <row r="1052" spans="1:11" s="17" customFormat="1" ht="31.5" customHeight="1" x14ac:dyDescent="0.2">
      <c r="A1052" s="109"/>
      <c r="B1052" s="38" t="s">
        <v>280</v>
      </c>
      <c r="C1052" s="30">
        <v>926</v>
      </c>
      <c r="D1052" s="33" t="s">
        <v>17</v>
      </c>
      <c r="E1052" s="33" t="s">
        <v>2</v>
      </c>
      <c r="F1052" s="31" t="s">
        <v>6</v>
      </c>
      <c r="G1052" s="31" t="s">
        <v>90</v>
      </c>
      <c r="H1052" s="33" t="s">
        <v>7</v>
      </c>
      <c r="I1052" s="31" t="s">
        <v>279</v>
      </c>
      <c r="J1052" s="33"/>
      <c r="K1052" s="23">
        <f>K1053</f>
        <v>0</v>
      </c>
    </row>
    <row r="1053" spans="1:11" s="17" customFormat="1" ht="31.5" customHeight="1" x14ac:dyDescent="0.2">
      <c r="A1053" s="109"/>
      <c r="B1053" s="29" t="s">
        <v>122</v>
      </c>
      <c r="C1053" s="30">
        <v>926</v>
      </c>
      <c r="D1053" s="33" t="s">
        <v>17</v>
      </c>
      <c r="E1053" s="33" t="s">
        <v>2</v>
      </c>
      <c r="F1053" s="31" t="s">
        <v>6</v>
      </c>
      <c r="G1053" s="31" t="s">
        <v>90</v>
      </c>
      <c r="H1053" s="33" t="s">
        <v>7</v>
      </c>
      <c r="I1053" s="31" t="s">
        <v>279</v>
      </c>
      <c r="J1053" s="33" t="s">
        <v>49</v>
      </c>
      <c r="K1053" s="23"/>
    </row>
    <row r="1054" spans="1:11" s="17" customFormat="1" ht="31.5" customHeight="1" x14ac:dyDescent="0.2">
      <c r="A1054" s="109"/>
      <c r="B1054" s="29" t="s">
        <v>416</v>
      </c>
      <c r="C1054" s="30">
        <v>926</v>
      </c>
      <c r="D1054" s="33" t="s">
        <v>17</v>
      </c>
      <c r="E1054" s="33" t="s">
        <v>2</v>
      </c>
      <c r="F1054" s="31" t="s">
        <v>6</v>
      </c>
      <c r="G1054" s="31" t="s">
        <v>90</v>
      </c>
      <c r="H1054" s="33" t="s">
        <v>7</v>
      </c>
      <c r="I1054" s="31" t="s">
        <v>413</v>
      </c>
      <c r="J1054" s="33"/>
      <c r="K1054" s="23">
        <f>K1056+K1055</f>
        <v>0</v>
      </c>
    </row>
    <row r="1055" spans="1:11" s="17" customFormat="1" ht="31.5" customHeight="1" x14ac:dyDescent="0.2">
      <c r="A1055" s="109"/>
      <c r="B1055" s="29" t="s">
        <v>122</v>
      </c>
      <c r="C1055" s="30">
        <v>926</v>
      </c>
      <c r="D1055" s="33" t="s">
        <v>17</v>
      </c>
      <c r="E1055" s="33" t="s">
        <v>2</v>
      </c>
      <c r="F1055" s="31" t="s">
        <v>6</v>
      </c>
      <c r="G1055" s="31" t="s">
        <v>90</v>
      </c>
      <c r="H1055" s="33" t="s">
        <v>7</v>
      </c>
      <c r="I1055" s="31" t="s">
        <v>413</v>
      </c>
      <c r="J1055" s="33" t="s">
        <v>49</v>
      </c>
      <c r="K1055" s="23"/>
    </row>
    <row r="1056" spans="1:11" s="17" customFormat="1" ht="31.5" customHeight="1" x14ac:dyDescent="0.2">
      <c r="A1056" s="109"/>
      <c r="B1056" s="38" t="s">
        <v>120</v>
      </c>
      <c r="C1056" s="30">
        <v>926</v>
      </c>
      <c r="D1056" s="33" t="s">
        <v>17</v>
      </c>
      <c r="E1056" s="33" t="s">
        <v>2</v>
      </c>
      <c r="F1056" s="31" t="s">
        <v>6</v>
      </c>
      <c r="G1056" s="31" t="s">
        <v>90</v>
      </c>
      <c r="H1056" s="33" t="s">
        <v>7</v>
      </c>
      <c r="I1056" s="31" t="s">
        <v>413</v>
      </c>
      <c r="J1056" s="33" t="s">
        <v>59</v>
      </c>
      <c r="K1056" s="23"/>
    </row>
    <row r="1057" spans="1:11" s="17" customFormat="1" ht="47.25" customHeight="1" x14ac:dyDescent="0.2">
      <c r="A1057" s="109"/>
      <c r="B1057" s="29" t="s">
        <v>570</v>
      </c>
      <c r="C1057" s="30">
        <v>926</v>
      </c>
      <c r="D1057" s="33" t="s">
        <v>17</v>
      </c>
      <c r="E1057" s="33" t="s">
        <v>2</v>
      </c>
      <c r="F1057" s="31" t="s">
        <v>6</v>
      </c>
      <c r="G1057" s="31" t="s">
        <v>90</v>
      </c>
      <c r="H1057" s="33" t="s">
        <v>7</v>
      </c>
      <c r="I1057" s="31" t="s">
        <v>571</v>
      </c>
      <c r="J1057" s="33"/>
      <c r="K1057" s="23">
        <f>K1058</f>
        <v>0</v>
      </c>
    </row>
    <row r="1058" spans="1:11" s="17" customFormat="1" ht="31.5" customHeight="1" x14ac:dyDescent="0.2">
      <c r="A1058" s="109"/>
      <c r="B1058" s="29" t="s">
        <v>122</v>
      </c>
      <c r="C1058" s="30">
        <v>926</v>
      </c>
      <c r="D1058" s="33" t="s">
        <v>17</v>
      </c>
      <c r="E1058" s="33" t="s">
        <v>2</v>
      </c>
      <c r="F1058" s="31" t="s">
        <v>6</v>
      </c>
      <c r="G1058" s="31" t="s">
        <v>90</v>
      </c>
      <c r="H1058" s="33" t="s">
        <v>7</v>
      </c>
      <c r="I1058" s="31" t="s">
        <v>571</v>
      </c>
      <c r="J1058" s="33" t="s">
        <v>49</v>
      </c>
      <c r="K1058" s="23"/>
    </row>
    <row r="1059" spans="1:11" s="17" customFormat="1" ht="31.5" customHeight="1" x14ac:dyDescent="0.2">
      <c r="A1059" s="109"/>
      <c r="B1059" s="29" t="s">
        <v>417</v>
      </c>
      <c r="C1059" s="30">
        <v>926</v>
      </c>
      <c r="D1059" s="33" t="s">
        <v>17</v>
      </c>
      <c r="E1059" s="33" t="s">
        <v>2</v>
      </c>
      <c r="F1059" s="31" t="s">
        <v>6</v>
      </c>
      <c r="G1059" s="31" t="s">
        <v>90</v>
      </c>
      <c r="H1059" s="33" t="s">
        <v>7</v>
      </c>
      <c r="I1059" s="31" t="s">
        <v>414</v>
      </c>
      <c r="J1059" s="33"/>
      <c r="K1059" s="23">
        <f>K1060</f>
        <v>0</v>
      </c>
    </row>
    <row r="1060" spans="1:11" s="17" customFormat="1" ht="31.5" customHeight="1" x14ac:dyDescent="0.2">
      <c r="A1060" s="109"/>
      <c r="B1060" s="38" t="s">
        <v>120</v>
      </c>
      <c r="C1060" s="30">
        <v>926</v>
      </c>
      <c r="D1060" s="33" t="s">
        <v>17</v>
      </c>
      <c r="E1060" s="33" t="s">
        <v>2</v>
      </c>
      <c r="F1060" s="31" t="s">
        <v>6</v>
      </c>
      <c r="G1060" s="31" t="s">
        <v>90</v>
      </c>
      <c r="H1060" s="33" t="s">
        <v>7</v>
      </c>
      <c r="I1060" s="31" t="s">
        <v>414</v>
      </c>
      <c r="J1060" s="33" t="s">
        <v>59</v>
      </c>
      <c r="K1060" s="23"/>
    </row>
    <row r="1061" spans="1:11" s="17" customFormat="1" ht="18" customHeight="1" x14ac:dyDescent="0.2">
      <c r="A1061" s="109"/>
      <c r="B1061" s="52" t="s">
        <v>228</v>
      </c>
      <c r="C1061" s="30">
        <v>926</v>
      </c>
      <c r="D1061" s="33" t="s">
        <v>17</v>
      </c>
      <c r="E1061" s="33" t="s">
        <v>2</v>
      </c>
      <c r="F1061" s="31" t="s">
        <v>6</v>
      </c>
      <c r="G1061" s="31" t="s">
        <v>90</v>
      </c>
      <c r="H1061" s="33" t="s">
        <v>7</v>
      </c>
      <c r="I1061" s="31" t="s">
        <v>270</v>
      </c>
      <c r="J1061" s="33"/>
      <c r="K1061" s="23">
        <f>K1062</f>
        <v>658.80000000000007</v>
      </c>
    </row>
    <row r="1062" spans="1:11" s="17" customFormat="1" ht="31.5" customHeight="1" x14ac:dyDescent="0.2">
      <c r="A1062" s="109"/>
      <c r="B1062" s="38" t="s">
        <v>120</v>
      </c>
      <c r="C1062" s="30">
        <v>926</v>
      </c>
      <c r="D1062" s="33" t="s">
        <v>17</v>
      </c>
      <c r="E1062" s="33" t="s">
        <v>2</v>
      </c>
      <c r="F1062" s="31" t="s">
        <v>6</v>
      </c>
      <c r="G1062" s="31" t="s">
        <v>90</v>
      </c>
      <c r="H1062" s="33" t="s">
        <v>7</v>
      </c>
      <c r="I1062" s="31" t="s">
        <v>270</v>
      </c>
      <c r="J1062" s="33" t="s">
        <v>59</v>
      </c>
      <c r="K1062" s="23">
        <f>540.2+118.6</f>
        <v>658.80000000000007</v>
      </c>
    </row>
    <row r="1063" spans="1:11" s="17" customFormat="1" ht="31.5" customHeight="1" x14ac:dyDescent="0.2">
      <c r="A1063" s="109"/>
      <c r="B1063" s="36" t="s">
        <v>433</v>
      </c>
      <c r="C1063" s="30">
        <v>926</v>
      </c>
      <c r="D1063" s="33" t="s">
        <v>17</v>
      </c>
      <c r="E1063" s="33" t="s">
        <v>2</v>
      </c>
      <c r="F1063" s="31" t="s">
        <v>6</v>
      </c>
      <c r="G1063" s="31" t="s">
        <v>90</v>
      </c>
      <c r="H1063" s="31" t="s">
        <v>30</v>
      </c>
      <c r="I1063" s="31"/>
      <c r="J1063" s="33"/>
      <c r="K1063" s="23">
        <f>SUM(K1064+K1067)</f>
        <v>0</v>
      </c>
    </row>
    <row r="1064" spans="1:11" s="17" customFormat="1" ht="31.5" customHeight="1" x14ac:dyDescent="0.2">
      <c r="A1064" s="109"/>
      <c r="B1064" s="36" t="s">
        <v>513</v>
      </c>
      <c r="C1064" s="30">
        <v>926</v>
      </c>
      <c r="D1064" s="33" t="s">
        <v>17</v>
      </c>
      <c r="E1064" s="33" t="s">
        <v>2</v>
      </c>
      <c r="F1064" s="31" t="s">
        <v>6</v>
      </c>
      <c r="G1064" s="31" t="s">
        <v>90</v>
      </c>
      <c r="H1064" s="31" t="s">
        <v>30</v>
      </c>
      <c r="I1064" s="31" t="s">
        <v>503</v>
      </c>
      <c r="J1064" s="33"/>
      <c r="K1064" s="23">
        <f>SUM(K1066+K1065)</f>
        <v>0</v>
      </c>
    </row>
    <row r="1065" spans="1:11" s="17" customFormat="1" ht="31.5" customHeight="1" x14ac:dyDescent="0.2">
      <c r="A1065" s="109"/>
      <c r="B1065" s="29" t="s">
        <v>122</v>
      </c>
      <c r="C1065" s="30">
        <v>926</v>
      </c>
      <c r="D1065" s="33" t="s">
        <v>17</v>
      </c>
      <c r="E1065" s="33" t="s">
        <v>2</v>
      </c>
      <c r="F1065" s="31" t="s">
        <v>6</v>
      </c>
      <c r="G1065" s="31" t="s">
        <v>90</v>
      </c>
      <c r="H1065" s="31" t="s">
        <v>30</v>
      </c>
      <c r="I1065" s="31" t="s">
        <v>503</v>
      </c>
      <c r="J1065" s="33" t="s">
        <v>49</v>
      </c>
      <c r="K1065" s="23"/>
    </row>
    <row r="1066" spans="1:11" s="17" customFormat="1" ht="31.5" customHeight="1" x14ac:dyDescent="0.2">
      <c r="A1066" s="109"/>
      <c r="B1066" s="38" t="s">
        <v>120</v>
      </c>
      <c r="C1066" s="30">
        <v>926</v>
      </c>
      <c r="D1066" s="33" t="s">
        <v>17</v>
      </c>
      <c r="E1066" s="33" t="s">
        <v>2</v>
      </c>
      <c r="F1066" s="31" t="s">
        <v>6</v>
      </c>
      <c r="G1066" s="31" t="s">
        <v>90</v>
      </c>
      <c r="H1066" s="31" t="s">
        <v>30</v>
      </c>
      <c r="I1066" s="31" t="s">
        <v>503</v>
      </c>
      <c r="J1066" s="33" t="s">
        <v>59</v>
      </c>
      <c r="K1066" s="23"/>
    </row>
    <row r="1067" spans="1:11" s="17" customFormat="1" ht="31.5" customHeight="1" x14ac:dyDescent="0.2">
      <c r="A1067" s="109"/>
      <c r="B1067" s="36" t="s">
        <v>513</v>
      </c>
      <c r="C1067" s="30">
        <v>926</v>
      </c>
      <c r="D1067" s="33" t="s">
        <v>17</v>
      </c>
      <c r="E1067" s="33" t="s">
        <v>2</v>
      </c>
      <c r="F1067" s="31" t="s">
        <v>6</v>
      </c>
      <c r="G1067" s="31" t="s">
        <v>90</v>
      </c>
      <c r="H1067" s="31" t="s">
        <v>30</v>
      </c>
      <c r="I1067" s="31" t="s">
        <v>504</v>
      </c>
      <c r="J1067" s="33"/>
      <c r="K1067" s="23">
        <f>SUM(K1069+K1068)</f>
        <v>0</v>
      </c>
    </row>
    <row r="1068" spans="1:11" s="17" customFormat="1" ht="31.5" customHeight="1" x14ac:dyDescent="0.2">
      <c r="A1068" s="109"/>
      <c r="B1068" s="29" t="s">
        <v>122</v>
      </c>
      <c r="C1068" s="30">
        <v>926</v>
      </c>
      <c r="D1068" s="33" t="s">
        <v>17</v>
      </c>
      <c r="E1068" s="33" t="s">
        <v>2</v>
      </c>
      <c r="F1068" s="31" t="s">
        <v>6</v>
      </c>
      <c r="G1068" s="31" t="s">
        <v>90</v>
      </c>
      <c r="H1068" s="31" t="s">
        <v>30</v>
      </c>
      <c r="I1068" s="31" t="s">
        <v>504</v>
      </c>
      <c r="J1068" s="33" t="s">
        <v>49</v>
      </c>
      <c r="K1068" s="23"/>
    </row>
    <row r="1069" spans="1:11" s="17" customFormat="1" ht="31.5" customHeight="1" x14ac:dyDescent="0.2">
      <c r="A1069" s="109"/>
      <c r="B1069" s="38" t="s">
        <v>120</v>
      </c>
      <c r="C1069" s="30">
        <v>926</v>
      </c>
      <c r="D1069" s="33" t="s">
        <v>17</v>
      </c>
      <c r="E1069" s="33" t="s">
        <v>2</v>
      </c>
      <c r="F1069" s="31" t="s">
        <v>6</v>
      </c>
      <c r="G1069" s="31" t="s">
        <v>90</v>
      </c>
      <c r="H1069" s="31" t="s">
        <v>30</v>
      </c>
      <c r="I1069" s="31" t="s">
        <v>504</v>
      </c>
      <c r="J1069" s="33" t="s">
        <v>59</v>
      </c>
      <c r="K1069" s="23"/>
    </row>
    <row r="1070" spans="1:11" s="17" customFormat="1" ht="18" customHeight="1" x14ac:dyDescent="0.2">
      <c r="A1070" s="109"/>
      <c r="B1070" s="34" t="s">
        <v>227</v>
      </c>
      <c r="C1070" s="30">
        <v>926</v>
      </c>
      <c r="D1070" s="33" t="s">
        <v>17</v>
      </c>
      <c r="E1070" s="33" t="s">
        <v>2</v>
      </c>
      <c r="F1070" s="31" t="s">
        <v>6</v>
      </c>
      <c r="G1070" s="31" t="s">
        <v>90</v>
      </c>
      <c r="H1070" s="31" t="s">
        <v>461</v>
      </c>
      <c r="I1070" s="31"/>
      <c r="J1070" s="33"/>
      <c r="K1070" s="23">
        <f>SUM(K1071)</f>
        <v>0</v>
      </c>
    </row>
    <row r="1071" spans="1:11" s="17" customFormat="1" ht="18" customHeight="1" x14ac:dyDescent="0.2">
      <c r="A1071" s="109"/>
      <c r="B1071" s="36" t="s">
        <v>463</v>
      </c>
      <c r="C1071" s="30">
        <v>926</v>
      </c>
      <c r="D1071" s="33" t="s">
        <v>17</v>
      </c>
      <c r="E1071" s="33" t="s">
        <v>2</v>
      </c>
      <c r="F1071" s="31" t="s">
        <v>6</v>
      </c>
      <c r="G1071" s="31" t="s">
        <v>90</v>
      </c>
      <c r="H1071" s="31" t="s">
        <v>461</v>
      </c>
      <c r="I1071" s="31" t="s">
        <v>462</v>
      </c>
      <c r="J1071" s="33"/>
      <c r="K1071" s="23">
        <f>SUM(K1072)</f>
        <v>0</v>
      </c>
    </row>
    <row r="1072" spans="1:11" s="17" customFormat="1" ht="31.5" customHeight="1" x14ac:dyDescent="0.2">
      <c r="A1072" s="109"/>
      <c r="B1072" s="29" t="s">
        <v>120</v>
      </c>
      <c r="C1072" s="30">
        <v>926</v>
      </c>
      <c r="D1072" s="33" t="s">
        <v>17</v>
      </c>
      <c r="E1072" s="33" t="s">
        <v>2</v>
      </c>
      <c r="F1072" s="31" t="s">
        <v>6</v>
      </c>
      <c r="G1072" s="31" t="s">
        <v>90</v>
      </c>
      <c r="H1072" s="31" t="s">
        <v>461</v>
      </c>
      <c r="I1072" s="31" t="s">
        <v>462</v>
      </c>
      <c r="J1072" s="33" t="s">
        <v>59</v>
      </c>
      <c r="K1072" s="23"/>
    </row>
    <row r="1073" spans="1:11" s="17" customFormat="1" ht="18" customHeight="1" x14ac:dyDescent="0.2">
      <c r="A1073" s="109"/>
      <c r="B1073" s="29" t="s">
        <v>593</v>
      </c>
      <c r="C1073" s="30">
        <v>926</v>
      </c>
      <c r="D1073" s="33" t="s">
        <v>17</v>
      </c>
      <c r="E1073" s="33" t="s">
        <v>2</v>
      </c>
      <c r="F1073" s="31" t="s">
        <v>6</v>
      </c>
      <c r="G1073" s="31" t="s">
        <v>90</v>
      </c>
      <c r="H1073" s="31" t="s">
        <v>591</v>
      </c>
      <c r="I1073" s="31"/>
      <c r="J1073" s="33"/>
      <c r="K1073" s="23">
        <f>K1074+K1076</f>
        <v>0</v>
      </c>
    </row>
    <row r="1074" spans="1:11" s="17" customFormat="1" ht="18" customHeight="1" x14ac:dyDescent="0.2">
      <c r="A1074" s="109"/>
      <c r="B1074" s="36" t="s">
        <v>463</v>
      </c>
      <c r="C1074" s="30">
        <v>926</v>
      </c>
      <c r="D1074" s="33" t="s">
        <v>17</v>
      </c>
      <c r="E1074" s="33" t="s">
        <v>2</v>
      </c>
      <c r="F1074" s="31" t="s">
        <v>6</v>
      </c>
      <c r="G1074" s="31" t="s">
        <v>90</v>
      </c>
      <c r="H1074" s="31" t="s">
        <v>591</v>
      </c>
      <c r="I1074" s="31" t="s">
        <v>462</v>
      </c>
      <c r="J1074" s="33"/>
      <c r="K1074" s="23">
        <f>K1075</f>
        <v>0</v>
      </c>
    </row>
    <row r="1075" spans="1:11" s="17" customFormat="1" ht="31.5" customHeight="1" x14ac:dyDescent="0.2">
      <c r="A1075" s="109"/>
      <c r="B1075" s="29" t="s">
        <v>120</v>
      </c>
      <c r="C1075" s="30">
        <v>926</v>
      </c>
      <c r="D1075" s="33" t="s">
        <v>17</v>
      </c>
      <c r="E1075" s="33" t="s">
        <v>2</v>
      </c>
      <c r="F1075" s="31" t="s">
        <v>6</v>
      </c>
      <c r="G1075" s="31" t="s">
        <v>90</v>
      </c>
      <c r="H1075" s="31" t="s">
        <v>591</v>
      </c>
      <c r="I1075" s="31" t="s">
        <v>462</v>
      </c>
      <c r="J1075" s="33" t="s">
        <v>59</v>
      </c>
      <c r="K1075" s="23"/>
    </row>
    <row r="1076" spans="1:11" s="17" customFormat="1" ht="31.5" customHeight="1" x14ac:dyDescent="0.2">
      <c r="A1076" s="109"/>
      <c r="B1076" s="36" t="s">
        <v>594</v>
      </c>
      <c r="C1076" s="30">
        <v>926</v>
      </c>
      <c r="D1076" s="33" t="s">
        <v>17</v>
      </c>
      <c r="E1076" s="33" t="s">
        <v>2</v>
      </c>
      <c r="F1076" s="31" t="s">
        <v>6</v>
      </c>
      <c r="G1076" s="31" t="s">
        <v>90</v>
      </c>
      <c r="H1076" s="31" t="s">
        <v>591</v>
      </c>
      <c r="I1076" s="31" t="s">
        <v>592</v>
      </c>
      <c r="J1076" s="33"/>
      <c r="K1076" s="23">
        <f>K1077</f>
        <v>0</v>
      </c>
    </row>
    <row r="1077" spans="1:11" s="17" customFormat="1" ht="31.5" customHeight="1" x14ac:dyDescent="0.2">
      <c r="A1077" s="109"/>
      <c r="B1077" s="29" t="s">
        <v>120</v>
      </c>
      <c r="C1077" s="30">
        <v>926</v>
      </c>
      <c r="D1077" s="33" t="s">
        <v>17</v>
      </c>
      <c r="E1077" s="33" t="s">
        <v>2</v>
      </c>
      <c r="F1077" s="31" t="s">
        <v>6</v>
      </c>
      <c r="G1077" s="31" t="s">
        <v>90</v>
      </c>
      <c r="H1077" s="31" t="s">
        <v>591</v>
      </c>
      <c r="I1077" s="31" t="s">
        <v>592</v>
      </c>
      <c r="J1077" s="33" t="s">
        <v>59</v>
      </c>
      <c r="K1077" s="23"/>
    </row>
    <row r="1078" spans="1:11" s="17" customFormat="1" ht="31.5" hidden="1" customHeight="1" x14ac:dyDescent="0.2">
      <c r="A1078" s="109"/>
      <c r="B1078" s="34" t="s">
        <v>360</v>
      </c>
      <c r="C1078" s="30">
        <v>926</v>
      </c>
      <c r="D1078" s="33" t="s">
        <v>17</v>
      </c>
      <c r="E1078" s="33" t="s">
        <v>2</v>
      </c>
      <c r="F1078" s="31" t="s">
        <v>30</v>
      </c>
      <c r="G1078" s="31"/>
      <c r="H1078" s="31"/>
      <c r="I1078" s="31"/>
      <c r="J1078" s="33"/>
      <c r="K1078" s="23">
        <f>K1079+K1083</f>
        <v>0</v>
      </c>
    </row>
    <row r="1079" spans="1:11" s="17" customFormat="1" ht="31.5" hidden="1" customHeight="1" x14ac:dyDescent="0.2">
      <c r="A1079" s="109"/>
      <c r="B1079" s="55" t="s">
        <v>361</v>
      </c>
      <c r="C1079" s="30">
        <v>926</v>
      </c>
      <c r="D1079" s="33" t="s">
        <v>17</v>
      </c>
      <c r="E1079" s="33" t="s">
        <v>2</v>
      </c>
      <c r="F1079" s="31" t="s">
        <v>30</v>
      </c>
      <c r="G1079" s="31" t="s">
        <v>90</v>
      </c>
      <c r="H1079" s="31"/>
      <c r="I1079" s="31"/>
      <c r="J1079" s="33"/>
      <c r="K1079" s="23">
        <f>K1080</f>
        <v>0</v>
      </c>
    </row>
    <row r="1080" spans="1:11" s="17" customFormat="1" ht="47.25" hidden="1" customHeight="1" x14ac:dyDescent="0.2">
      <c r="A1080" s="109"/>
      <c r="B1080" s="34" t="s">
        <v>367</v>
      </c>
      <c r="C1080" s="30">
        <v>926</v>
      </c>
      <c r="D1080" s="33" t="s">
        <v>17</v>
      </c>
      <c r="E1080" s="33" t="s">
        <v>2</v>
      </c>
      <c r="F1080" s="31" t="s">
        <v>30</v>
      </c>
      <c r="G1080" s="31" t="s">
        <v>90</v>
      </c>
      <c r="H1080" s="31" t="s">
        <v>2</v>
      </c>
      <c r="I1080" s="31"/>
      <c r="J1080" s="33"/>
      <c r="K1080" s="23">
        <f>K1081</f>
        <v>0</v>
      </c>
    </row>
    <row r="1081" spans="1:11" s="17" customFormat="1" ht="31.5" hidden="1" customHeight="1" x14ac:dyDescent="0.2">
      <c r="A1081" s="109"/>
      <c r="B1081" s="34" t="s">
        <v>303</v>
      </c>
      <c r="C1081" s="30">
        <v>926</v>
      </c>
      <c r="D1081" s="33" t="s">
        <v>17</v>
      </c>
      <c r="E1081" s="33" t="s">
        <v>2</v>
      </c>
      <c r="F1081" s="31" t="s">
        <v>30</v>
      </c>
      <c r="G1081" s="31" t="s">
        <v>90</v>
      </c>
      <c r="H1081" s="31" t="s">
        <v>2</v>
      </c>
      <c r="I1081" s="31" t="s">
        <v>304</v>
      </c>
      <c r="J1081" s="33"/>
      <c r="K1081" s="23">
        <f>K1082</f>
        <v>0</v>
      </c>
    </row>
    <row r="1082" spans="1:11" s="17" customFormat="1" ht="31.5" hidden="1" customHeight="1" x14ac:dyDescent="0.2">
      <c r="A1082" s="109"/>
      <c r="B1082" s="29" t="s">
        <v>122</v>
      </c>
      <c r="C1082" s="30">
        <v>926</v>
      </c>
      <c r="D1082" s="33" t="s">
        <v>17</v>
      </c>
      <c r="E1082" s="33" t="s">
        <v>2</v>
      </c>
      <c r="F1082" s="31" t="s">
        <v>30</v>
      </c>
      <c r="G1082" s="31" t="s">
        <v>90</v>
      </c>
      <c r="H1082" s="31" t="s">
        <v>2</v>
      </c>
      <c r="I1082" s="31" t="s">
        <v>304</v>
      </c>
      <c r="J1082" s="33" t="s">
        <v>49</v>
      </c>
      <c r="K1082" s="23"/>
    </row>
    <row r="1083" spans="1:11" s="17" customFormat="1" ht="18" hidden="1" customHeight="1" x14ac:dyDescent="0.2">
      <c r="A1083" s="109"/>
      <c r="B1083" s="29" t="s">
        <v>480</v>
      </c>
      <c r="C1083" s="30">
        <v>926</v>
      </c>
      <c r="D1083" s="33" t="s">
        <v>17</v>
      </c>
      <c r="E1083" s="33" t="s">
        <v>2</v>
      </c>
      <c r="F1083" s="31" t="s">
        <v>30</v>
      </c>
      <c r="G1083" s="31" t="s">
        <v>128</v>
      </c>
      <c r="H1083" s="31"/>
      <c r="I1083" s="31"/>
      <c r="J1083" s="33"/>
      <c r="K1083" s="23">
        <f>K1084</f>
        <v>0</v>
      </c>
    </row>
    <row r="1084" spans="1:11" s="17" customFormat="1" ht="18" hidden="1" customHeight="1" x14ac:dyDescent="0.2">
      <c r="A1084" s="109"/>
      <c r="B1084" s="29" t="s">
        <v>437</v>
      </c>
      <c r="C1084" s="30">
        <v>926</v>
      </c>
      <c r="D1084" s="33" t="s">
        <v>17</v>
      </c>
      <c r="E1084" s="33" t="s">
        <v>2</v>
      </c>
      <c r="F1084" s="31" t="s">
        <v>30</v>
      </c>
      <c r="G1084" s="31" t="s">
        <v>128</v>
      </c>
      <c r="H1084" s="31" t="s">
        <v>2</v>
      </c>
      <c r="I1084" s="31"/>
      <c r="J1084" s="33"/>
      <c r="K1084" s="23">
        <f>K1085</f>
        <v>0</v>
      </c>
    </row>
    <row r="1085" spans="1:11" s="17" customFormat="1" ht="31.5" hidden="1" customHeight="1" x14ac:dyDescent="0.2">
      <c r="A1085" s="109"/>
      <c r="B1085" s="29" t="s">
        <v>303</v>
      </c>
      <c r="C1085" s="30">
        <v>926</v>
      </c>
      <c r="D1085" s="33" t="s">
        <v>17</v>
      </c>
      <c r="E1085" s="33" t="s">
        <v>2</v>
      </c>
      <c r="F1085" s="31" t="s">
        <v>30</v>
      </c>
      <c r="G1085" s="31" t="s">
        <v>128</v>
      </c>
      <c r="H1085" s="31" t="s">
        <v>2</v>
      </c>
      <c r="I1085" s="31" t="s">
        <v>304</v>
      </c>
      <c r="J1085" s="33"/>
      <c r="K1085" s="23">
        <f>K1086</f>
        <v>0</v>
      </c>
    </row>
    <row r="1086" spans="1:11" s="17" customFormat="1" ht="31.5" hidden="1" customHeight="1" x14ac:dyDescent="0.2">
      <c r="A1086" s="109"/>
      <c r="B1086" s="29" t="s">
        <v>122</v>
      </c>
      <c r="C1086" s="30">
        <v>926</v>
      </c>
      <c r="D1086" s="33" t="s">
        <v>17</v>
      </c>
      <c r="E1086" s="33" t="s">
        <v>2</v>
      </c>
      <c r="F1086" s="31" t="s">
        <v>30</v>
      </c>
      <c r="G1086" s="31" t="s">
        <v>128</v>
      </c>
      <c r="H1086" s="31" t="s">
        <v>2</v>
      </c>
      <c r="I1086" s="31" t="s">
        <v>304</v>
      </c>
      <c r="J1086" s="33" t="s">
        <v>49</v>
      </c>
      <c r="K1086" s="23"/>
    </row>
    <row r="1087" spans="1:11" s="17" customFormat="1" ht="31.5" hidden="1" customHeight="1" x14ac:dyDescent="0.2">
      <c r="A1087" s="109"/>
      <c r="B1087" s="29" t="s">
        <v>276</v>
      </c>
      <c r="C1087" s="30">
        <v>926</v>
      </c>
      <c r="D1087" s="33" t="s">
        <v>17</v>
      </c>
      <c r="E1087" s="33" t="s">
        <v>2</v>
      </c>
      <c r="F1087" s="31" t="s">
        <v>70</v>
      </c>
      <c r="G1087" s="31"/>
      <c r="H1087" s="31"/>
      <c r="I1087" s="31"/>
      <c r="J1087" s="33"/>
      <c r="K1087" s="23">
        <f>K1088</f>
        <v>889</v>
      </c>
    </row>
    <row r="1088" spans="1:11" s="17" customFormat="1" ht="31.5" hidden="1" customHeight="1" x14ac:dyDescent="0.2">
      <c r="A1088" s="109"/>
      <c r="B1088" s="29" t="s">
        <v>318</v>
      </c>
      <c r="C1088" s="30">
        <v>926</v>
      </c>
      <c r="D1088" s="33" t="s">
        <v>17</v>
      </c>
      <c r="E1088" s="33" t="s">
        <v>2</v>
      </c>
      <c r="F1088" s="31" t="s">
        <v>70</v>
      </c>
      <c r="G1088" s="32">
        <v>2</v>
      </c>
      <c r="H1088" s="31"/>
      <c r="I1088" s="31"/>
      <c r="J1088" s="31"/>
      <c r="K1088" s="23">
        <f>K1089</f>
        <v>889</v>
      </c>
    </row>
    <row r="1089" spans="1:11" s="17" customFormat="1" ht="94.5" hidden="1" customHeight="1" x14ac:dyDescent="0.2">
      <c r="A1089" s="109"/>
      <c r="B1089" s="56" t="s">
        <v>487</v>
      </c>
      <c r="C1089" s="30">
        <v>926</v>
      </c>
      <c r="D1089" s="33" t="s">
        <v>17</v>
      </c>
      <c r="E1089" s="33" t="s">
        <v>2</v>
      </c>
      <c r="F1089" s="31" t="s">
        <v>70</v>
      </c>
      <c r="G1089" s="32">
        <v>2</v>
      </c>
      <c r="H1089" s="31" t="s">
        <v>2</v>
      </c>
      <c r="I1089" s="31"/>
      <c r="J1089" s="31"/>
      <c r="K1089" s="23">
        <f>K1090</f>
        <v>889</v>
      </c>
    </row>
    <row r="1090" spans="1:11" s="17" customFormat="1" ht="47.25" hidden="1" customHeight="1" x14ac:dyDescent="0.2">
      <c r="A1090" s="109"/>
      <c r="B1090" s="29" t="s">
        <v>490</v>
      </c>
      <c r="C1090" s="30">
        <v>926</v>
      </c>
      <c r="D1090" s="33" t="s">
        <v>17</v>
      </c>
      <c r="E1090" s="33" t="s">
        <v>2</v>
      </c>
      <c r="F1090" s="31" t="s">
        <v>70</v>
      </c>
      <c r="G1090" s="32">
        <v>2</v>
      </c>
      <c r="H1090" s="31" t="s">
        <v>2</v>
      </c>
      <c r="I1090" s="31" t="s">
        <v>155</v>
      </c>
      <c r="J1090" s="31"/>
      <c r="K1090" s="23">
        <f>K1091</f>
        <v>889</v>
      </c>
    </row>
    <row r="1091" spans="1:11" s="17" customFormat="1" ht="31.5" hidden="1" customHeight="1" x14ac:dyDescent="0.2">
      <c r="A1091" s="109"/>
      <c r="B1091" s="29" t="s">
        <v>122</v>
      </c>
      <c r="C1091" s="30">
        <v>926</v>
      </c>
      <c r="D1091" s="33" t="s">
        <v>17</v>
      </c>
      <c r="E1091" s="33" t="s">
        <v>2</v>
      </c>
      <c r="F1091" s="31" t="s">
        <v>70</v>
      </c>
      <c r="G1091" s="32">
        <v>2</v>
      </c>
      <c r="H1091" s="31" t="s">
        <v>2</v>
      </c>
      <c r="I1091" s="31" t="s">
        <v>155</v>
      </c>
      <c r="J1091" s="31" t="s">
        <v>49</v>
      </c>
      <c r="K1091" s="23">
        <f>85+200+50+20+15+25+100+120+24+40+40+15+10+20+50+25+25+25</f>
        <v>889</v>
      </c>
    </row>
    <row r="1092" spans="1:11" s="17" customFormat="1" ht="31.5" hidden="1" customHeight="1" x14ac:dyDescent="0.2">
      <c r="A1092" s="109"/>
      <c r="B1092" s="29" t="s">
        <v>195</v>
      </c>
      <c r="C1092" s="33" t="s">
        <v>445</v>
      </c>
      <c r="D1092" s="31" t="s">
        <v>17</v>
      </c>
      <c r="E1092" s="31" t="s">
        <v>2</v>
      </c>
      <c r="F1092" s="31" t="s">
        <v>40</v>
      </c>
      <c r="G1092" s="32"/>
      <c r="H1092" s="31"/>
      <c r="I1092" s="31"/>
      <c r="J1092" s="31"/>
      <c r="K1092" s="23">
        <f>K1098+K1093</f>
        <v>12625</v>
      </c>
    </row>
    <row r="1093" spans="1:11" s="17" customFormat="1" ht="18" hidden="1" customHeight="1" x14ac:dyDescent="0.2">
      <c r="A1093" s="109"/>
      <c r="B1093" s="34" t="s">
        <v>163</v>
      </c>
      <c r="C1093" s="33" t="s">
        <v>445</v>
      </c>
      <c r="D1093" s="31" t="s">
        <v>17</v>
      </c>
      <c r="E1093" s="31" t="s">
        <v>2</v>
      </c>
      <c r="F1093" s="33" t="s">
        <v>40</v>
      </c>
      <c r="G1093" s="30">
        <v>2</v>
      </c>
      <c r="H1093" s="33"/>
      <c r="I1093" s="33"/>
      <c r="J1093" s="33"/>
      <c r="K1093" s="23">
        <f>K1094</f>
        <v>0</v>
      </c>
    </row>
    <row r="1094" spans="1:11" s="17" customFormat="1" ht="31.5" hidden="1" customHeight="1" x14ac:dyDescent="0.2">
      <c r="A1094" s="109"/>
      <c r="B1094" s="34" t="s">
        <v>194</v>
      </c>
      <c r="C1094" s="33" t="s">
        <v>445</v>
      </c>
      <c r="D1094" s="31" t="s">
        <v>17</v>
      </c>
      <c r="E1094" s="31" t="s">
        <v>2</v>
      </c>
      <c r="F1094" s="33" t="s">
        <v>40</v>
      </c>
      <c r="G1094" s="30">
        <v>2</v>
      </c>
      <c r="H1094" s="33" t="s">
        <v>4</v>
      </c>
      <c r="I1094" s="33"/>
      <c r="J1094" s="33"/>
      <c r="K1094" s="23">
        <f>K1095</f>
        <v>0</v>
      </c>
    </row>
    <row r="1095" spans="1:11" s="17" customFormat="1" ht="63" hidden="1" customHeight="1" x14ac:dyDescent="0.2">
      <c r="A1095" s="109"/>
      <c r="B1095" s="34" t="s">
        <v>218</v>
      </c>
      <c r="C1095" s="33" t="s">
        <v>445</v>
      </c>
      <c r="D1095" s="31" t="s">
        <v>17</v>
      </c>
      <c r="E1095" s="31" t="s">
        <v>2</v>
      </c>
      <c r="F1095" s="33" t="s">
        <v>40</v>
      </c>
      <c r="G1095" s="30">
        <v>2</v>
      </c>
      <c r="H1095" s="33" t="s">
        <v>4</v>
      </c>
      <c r="I1095" s="33" t="s">
        <v>193</v>
      </c>
      <c r="J1095" s="33"/>
      <c r="K1095" s="23">
        <f>K1096+K1097</f>
        <v>0</v>
      </c>
    </row>
    <row r="1096" spans="1:11" s="17" customFormat="1" ht="31.5" hidden="1" customHeight="1" x14ac:dyDescent="0.2">
      <c r="A1096" s="109"/>
      <c r="B1096" s="29" t="s">
        <v>122</v>
      </c>
      <c r="C1096" s="33" t="s">
        <v>445</v>
      </c>
      <c r="D1096" s="31" t="s">
        <v>17</v>
      </c>
      <c r="E1096" s="31" t="s">
        <v>2</v>
      </c>
      <c r="F1096" s="33" t="s">
        <v>40</v>
      </c>
      <c r="G1096" s="30">
        <v>2</v>
      </c>
      <c r="H1096" s="33" t="s">
        <v>4</v>
      </c>
      <c r="I1096" s="33" t="s">
        <v>193</v>
      </c>
      <c r="J1096" s="33" t="s">
        <v>49</v>
      </c>
      <c r="K1096" s="23"/>
    </row>
    <row r="1097" spans="1:11" s="17" customFormat="1" ht="31.5" hidden="1" customHeight="1" x14ac:dyDescent="0.2">
      <c r="A1097" s="109"/>
      <c r="B1097" s="38" t="s">
        <v>120</v>
      </c>
      <c r="C1097" s="33" t="s">
        <v>445</v>
      </c>
      <c r="D1097" s="31" t="s">
        <v>17</v>
      </c>
      <c r="E1097" s="31" t="s">
        <v>2</v>
      </c>
      <c r="F1097" s="33" t="s">
        <v>40</v>
      </c>
      <c r="G1097" s="30">
        <v>2</v>
      </c>
      <c r="H1097" s="33" t="s">
        <v>4</v>
      </c>
      <c r="I1097" s="33" t="s">
        <v>193</v>
      </c>
      <c r="J1097" s="33" t="s">
        <v>59</v>
      </c>
      <c r="K1097" s="23"/>
    </row>
    <row r="1098" spans="1:11" s="17" customFormat="1" ht="18" hidden="1" customHeight="1" x14ac:dyDescent="0.2">
      <c r="A1098" s="109"/>
      <c r="B1098" s="29" t="s">
        <v>365</v>
      </c>
      <c r="C1098" s="33" t="s">
        <v>445</v>
      </c>
      <c r="D1098" s="31" t="s">
        <v>17</v>
      </c>
      <c r="E1098" s="31" t="s">
        <v>2</v>
      </c>
      <c r="F1098" s="31" t="s">
        <v>40</v>
      </c>
      <c r="G1098" s="31" t="s">
        <v>138</v>
      </c>
      <c r="H1098" s="31"/>
      <c r="I1098" s="31"/>
      <c r="J1098" s="33"/>
      <c r="K1098" s="23">
        <f>SUM(K1099)</f>
        <v>12625</v>
      </c>
    </row>
    <row r="1099" spans="1:11" s="17" customFormat="1" ht="31.5" hidden="1" customHeight="1" x14ac:dyDescent="0.2">
      <c r="A1099" s="109"/>
      <c r="B1099" s="29" t="s">
        <v>368</v>
      </c>
      <c r="C1099" s="33" t="s">
        <v>445</v>
      </c>
      <c r="D1099" s="31" t="s">
        <v>17</v>
      </c>
      <c r="E1099" s="31" t="s">
        <v>2</v>
      </c>
      <c r="F1099" s="31" t="s">
        <v>40</v>
      </c>
      <c r="G1099" s="31" t="s">
        <v>138</v>
      </c>
      <c r="H1099" s="31" t="s">
        <v>2</v>
      </c>
      <c r="I1099" s="31"/>
      <c r="J1099" s="33"/>
      <c r="K1099" s="23">
        <f>SUM(K1100)</f>
        <v>12625</v>
      </c>
    </row>
    <row r="1100" spans="1:11" s="17" customFormat="1" ht="47.25" hidden="1" customHeight="1" x14ac:dyDescent="0.2">
      <c r="A1100" s="109"/>
      <c r="B1100" s="29" t="s">
        <v>369</v>
      </c>
      <c r="C1100" s="33" t="s">
        <v>445</v>
      </c>
      <c r="D1100" s="31" t="s">
        <v>17</v>
      </c>
      <c r="E1100" s="31" t="s">
        <v>2</v>
      </c>
      <c r="F1100" s="31" t="s">
        <v>40</v>
      </c>
      <c r="G1100" s="31" t="s">
        <v>138</v>
      </c>
      <c r="H1100" s="31" t="s">
        <v>2</v>
      </c>
      <c r="I1100" s="31" t="s">
        <v>150</v>
      </c>
      <c r="J1100" s="33"/>
      <c r="K1100" s="23">
        <f>SUM(K1102+K1101)</f>
        <v>12625</v>
      </c>
    </row>
    <row r="1101" spans="1:11" s="17" customFormat="1" ht="37.15" hidden="1" customHeight="1" x14ac:dyDescent="0.2">
      <c r="A1101" s="109"/>
      <c r="B1101" s="29" t="s">
        <v>122</v>
      </c>
      <c r="C1101" s="33" t="s">
        <v>445</v>
      </c>
      <c r="D1101" s="31" t="s">
        <v>17</v>
      </c>
      <c r="E1101" s="31" t="s">
        <v>2</v>
      </c>
      <c r="F1101" s="31" t="s">
        <v>40</v>
      </c>
      <c r="G1101" s="31" t="s">
        <v>138</v>
      </c>
      <c r="H1101" s="31" t="s">
        <v>2</v>
      </c>
      <c r="I1101" s="31" t="s">
        <v>150</v>
      </c>
      <c r="J1101" s="33" t="s">
        <v>49</v>
      </c>
      <c r="K1101" s="23"/>
    </row>
    <row r="1102" spans="1:11" s="17" customFormat="1" ht="31.5" hidden="1" customHeight="1" x14ac:dyDescent="0.2">
      <c r="A1102" s="109"/>
      <c r="B1102" s="38" t="s">
        <v>120</v>
      </c>
      <c r="C1102" s="33" t="s">
        <v>445</v>
      </c>
      <c r="D1102" s="31" t="s">
        <v>17</v>
      </c>
      <c r="E1102" s="31" t="s">
        <v>2</v>
      </c>
      <c r="F1102" s="31" t="s">
        <v>40</v>
      </c>
      <c r="G1102" s="31" t="s">
        <v>138</v>
      </c>
      <c r="H1102" s="31" t="s">
        <v>2</v>
      </c>
      <c r="I1102" s="31" t="s">
        <v>150</v>
      </c>
      <c r="J1102" s="33" t="s">
        <v>59</v>
      </c>
      <c r="K1102" s="23">
        <v>12625</v>
      </c>
    </row>
    <row r="1103" spans="1:11" s="17" customFormat="1" ht="18" hidden="1" customHeight="1" x14ac:dyDescent="0.2">
      <c r="A1103" s="109"/>
      <c r="B1103" s="36" t="s">
        <v>321</v>
      </c>
      <c r="C1103" s="30">
        <v>926</v>
      </c>
      <c r="D1103" s="33" t="s">
        <v>17</v>
      </c>
      <c r="E1103" s="33" t="s">
        <v>2</v>
      </c>
      <c r="F1103" s="31" t="s">
        <v>185</v>
      </c>
      <c r="G1103" s="31"/>
      <c r="H1103" s="31"/>
      <c r="I1103" s="31"/>
      <c r="J1103" s="33"/>
      <c r="K1103" s="23">
        <f>SUM(K1104)</f>
        <v>0</v>
      </c>
    </row>
    <row r="1104" spans="1:11" s="17" customFormat="1" ht="18" hidden="1" customHeight="1" x14ac:dyDescent="0.2">
      <c r="A1104" s="109"/>
      <c r="B1104" s="36" t="s">
        <v>322</v>
      </c>
      <c r="C1104" s="30">
        <v>926</v>
      </c>
      <c r="D1104" s="33" t="s">
        <v>17</v>
      </c>
      <c r="E1104" s="33" t="s">
        <v>2</v>
      </c>
      <c r="F1104" s="31" t="s">
        <v>185</v>
      </c>
      <c r="G1104" s="31" t="s">
        <v>90</v>
      </c>
      <c r="H1104" s="31"/>
      <c r="I1104" s="31"/>
      <c r="J1104" s="33"/>
      <c r="K1104" s="23">
        <f>SUM(K1105)</f>
        <v>0</v>
      </c>
    </row>
    <row r="1105" spans="1:11" s="17" customFormat="1" ht="47.25" hidden="1" customHeight="1" x14ac:dyDescent="0.2">
      <c r="A1105" s="109"/>
      <c r="B1105" s="36" t="s">
        <v>186</v>
      </c>
      <c r="C1105" s="30">
        <v>926</v>
      </c>
      <c r="D1105" s="33" t="s">
        <v>17</v>
      </c>
      <c r="E1105" s="33" t="s">
        <v>2</v>
      </c>
      <c r="F1105" s="31" t="s">
        <v>185</v>
      </c>
      <c r="G1105" s="31" t="s">
        <v>90</v>
      </c>
      <c r="H1105" s="31" t="s">
        <v>2</v>
      </c>
      <c r="I1105" s="31"/>
      <c r="J1105" s="33"/>
      <c r="K1105" s="23">
        <f>SUM(K1106+K1108)</f>
        <v>0</v>
      </c>
    </row>
    <row r="1106" spans="1:11" s="17" customFormat="1" ht="141.75" hidden="1" customHeight="1" x14ac:dyDescent="0.2">
      <c r="A1106" s="109"/>
      <c r="B1106" s="29" t="s">
        <v>489</v>
      </c>
      <c r="C1106" s="30">
        <v>926</v>
      </c>
      <c r="D1106" s="33" t="s">
        <v>17</v>
      </c>
      <c r="E1106" s="33" t="s">
        <v>2</v>
      </c>
      <c r="F1106" s="31" t="s">
        <v>185</v>
      </c>
      <c r="G1106" s="31" t="s">
        <v>90</v>
      </c>
      <c r="H1106" s="31" t="s">
        <v>2</v>
      </c>
      <c r="I1106" s="31" t="s">
        <v>412</v>
      </c>
      <c r="J1106" s="33"/>
      <c r="K1106" s="23">
        <f>SUM(K1107:K1107)</f>
        <v>0</v>
      </c>
    </row>
    <row r="1107" spans="1:11" s="17" customFormat="1" ht="31.5" hidden="1" customHeight="1" x14ac:dyDescent="0.2">
      <c r="A1107" s="109"/>
      <c r="B1107" s="38" t="s">
        <v>120</v>
      </c>
      <c r="C1107" s="30">
        <v>926</v>
      </c>
      <c r="D1107" s="33" t="s">
        <v>17</v>
      </c>
      <c r="E1107" s="33" t="s">
        <v>2</v>
      </c>
      <c r="F1107" s="31" t="s">
        <v>185</v>
      </c>
      <c r="G1107" s="31" t="s">
        <v>90</v>
      </c>
      <c r="H1107" s="31" t="s">
        <v>2</v>
      </c>
      <c r="I1107" s="31" t="s">
        <v>412</v>
      </c>
      <c r="J1107" s="33" t="s">
        <v>59</v>
      </c>
      <c r="K1107" s="23"/>
    </row>
    <row r="1108" spans="1:11" s="17" customFormat="1" ht="157.5" hidden="1" customHeight="1" x14ac:dyDescent="0.2">
      <c r="A1108" s="109"/>
      <c r="B1108" s="29" t="s">
        <v>596</v>
      </c>
      <c r="C1108" s="30">
        <v>926</v>
      </c>
      <c r="D1108" s="33" t="s">
        <v>17</v>
      </c>
      <c r="E1108" s="33" t="s">
        <v>2</v>
      </c>
      <c r="F1108" s="31" t="s">
        <v>185</v>
      </c>
      <c r="G1108" s="31" t="s">
        <v>90</v>
      </c>
      <c r="H1108" s="31" t="s">
        <v>2</v>
      </c>
      <c r="I1108" s="31" t="s">
        <v>595</v>
      </c>
      <c r="J1108" s="33"/>
      <c r="K1108" s="23">
        <f>K1109</f>
        <v>0</v>
      </c>
    </row>
    <row r="1109" spans="1:11" s="17" customFormat="1" ht="31.5" hidden="1" customHeight="1" x14ac:dyDescent="0.2">
      <c r="A1109" s="109"/>
      <c r="B1109" s="38" t="s">
        <v>120</v>
      </c>
      <c r="C1109" s="30">
        <v>926</v>
      </c>
      <c r="D1109" s="33" t="s">
        <v>17</v>
      </c>
      <c r="E1109" s="33" t="s">
        <v>2</v>
      </c>
      <c r="F1109" s="31" t="s">
        <v>185</v>
      </c>
      <c r="G1109" s="31" t="s">
        <v>90</v>
      </c>
      <c r="H1109" s="31" t="s">
        <v>2</v>
      </c>
      <c r="I1109" s="31" t="s">
        <v>595</v>
      </c>
      <c r="J1109" s="33" t="s">
        <v>59</v>
      </c>
      <c r="K1109" s="23"/>
    </row>
    <row r="1110" spans="1:11" s="17" customFormat="1" ht="18" hidden="1" customHeight="1" x14ac:dyDescent="0.2">
      <c r="A1110" s="109"/>
      <c r="B1110" s="29" t="s">
        <v>423</v>
      </c>
      <c r="C1110" s="30">
        <v>926</v>
      </c>
      <c r="D1110" s="33" t="s">
        <v>17</v>
      </c>
      <c r="E1110" s="33" t="s">
        <v>4</v>
      </c>
      <c r="F1110" s="31"/>
      <c r="G1110" s="31"/>
      <c r="H1110" s="31"/>
      <c r="I1110" s="31"/>
      <c r="J1110" s="33"/>
      <c r="K1110" s="23">
        <f>SUM(K1111+K1119)</f>
        <v>40233.4</v>
      </c>
    </row>
    <row r="1111" spans="1:11" s="17" customFormat="1" ht="18" customHeight="1" x14ac:dyDescent="0.2">
      <c r="A1111" s="109"/>
      <c r="B1111" s="29" t="s">
        <v>424</v>
      </c>
      <c r="C1111" s="30">
        <v>926</v>
      </c>
      <c r="D1111" s="33" t="s">
        <v>17</v>
      </c>
      <c r="E1111" s="33" t="s">
        <v>4</v>
      </c>
      <c r="F1111" s="31" t="s">
        <v>6</v>
      </c>
      <c r="G1111" s="31"/>
      <c r="H1111" s="31"/>
      <c r="I1111" s="31"/>
      <c r="J1111" s="33"/>
      <c r="K1111" s="23">
        <f>SUM(K1112)</f>
        <v>27608.400000000001</v>
      </c>
    </row>
    <row r="1112" spans="1:11" s="17" customFormat="1" ht="18" customHeight="1" x14ac:dyDescent="0.2">
      <c r="A1112" s="109"/>
      <c r="B1112" s="34" t="s">
        <v>373</v>
      </c>
      <c r="C1112" s="30">
        <v>926</v>
      </c>
      <c r="D1112" s="33" t="s">
        <v>17</v>
      </c>
      <c r="E1112" s="33" t="s">
        <v>4</v>
      </c>
      <c r="F1112" s="31" t="s">
        <v>6</v>
      </c>
      <c r="G1112" s="31" t="s">
        <v>90</v>
      </c>
      <c r="H1112" s="31"/>
      <c r="I1112" s="31"/>
      <c r="J1112" s="33"/>
      <c r="K1112" s="23">
        <f>SUM(K1113+K1116)</f>
        <v>27608.400000000001</v>
      </c>
    </row>
    <row r="1113" spans="1:11" s="17" customFormat="1" ht="47.25" customHeight="1" x14ac:dyDescent="0.2">
      <c r="A1113" s="109"/>
      <c r="B1113" s="29" t="s">
        <v>425</v>
      </c>
      <c r="C1113" s="30">
        <v>926</v>
      </c>
      <c r="D1113" s="33" t="s">
        <v>17</v>
      </c>
      <c r="E1113" s="33" t="s">
        <v>4</v>
      </c>
      <c r="F1113" s="31" t="s">
        <v>6</v>
      </c>
      <c r="G1113" s="31" t="s">
        <v>90</v>
      </c>
      <c r="H1113" s="33" t="s">
        <v>4</v>
      </c>
      <c r="I1113" s="31"/>
      <c r="J1113" s="33"/>
      <c r="K1113" s="23">
        <f>SUM(K1114)</f>
        <v>26167.9</v>
      </c>
    </row>
    <row r="1114" spans="1:11" s="17" customFormat="1" ht="47.25" customHeight="1" x14ac:dyDescent="0.2">
      <c r="A1114" s="109"/>
      <c r="B1114" s="29" t="s">
        <v>66</v>
      </c>
      <c r="C1114" s="30">
        <v>926</v>
      </c>
      <c r="D1114" s="33" t="s">
        <v>17</v>
      </c>
      <c r="E1114" s="33" t="s">
        <v>4</v>
      </c>
      <c r="F1114" s="31" t="s">
        <v>6</v>
      </c>
      <c r="G1114" s="31" t="s">
        <v>90</v>
      </c>
      <c r="H1114" s="33" t="s">
        <v>4</v>
      </c>
      <c r="I1114" s="31" t="s">
        <v>85</v>
      </c>
      <c r="J1114" s="33"/>
      <c r="K1114" s="23">
        <f>SUM(K1115)</f>
        <v>26167.9</v>
      </c>
    </row>
    <row r="1115" spans="1:11" s="17" customFormat="1" ht="31.5" customHeight="1" x14ac:dyDescent="0.2">
      <c r="A1115" s="109"/>
      <c r="B1115" s="38" t="s">
        <v>120</v>
      </c>
      <c r="C1115" s="30">
        <v>926</v>
      </c>
      <c r="D1115" s="33" t="s">
        <v>17</v>
      </c>
      <c r="E1115" s="33" t="s">
        <v>4</v>
      </c>
      <c r="F1115" s="31" t="s">
        <v>6</v>
      </c>
      <c r="G1115" s="31" t="s">
        <v>90</v>
      </c>
      <c r="H1115" s="33" t="s">
        <v>4</v>
      </c>
      <c r="I1115" s="31" t="s">
        <v>85</v>
      </c>
      <c r="J1115" s="33" t="s">
        <v>59</v>
      </c>
      <c r="K1115" s="23">
        <v>26167.9</v>
      </c>
    </row>
    <row r="1116" spans="1:11" s="17" customFormat="1" ht="157.5" customHeight="1" x14ac:dyDescent="0.2">
      <c r="A1116" s="109"/>
      <c r="B1116" s="36" t="s">
        <v>431</v>
      </c>
      <c r="C1116" s="30">
        <v>926</v>
      </c>
      <c r="D1116" s="33" t="s">
        <v>17</v>
      </c>
      <c r="E1116" s="33" t="s">
        <v>4</v>
      </c>
      <c r="F1116" s="31" t="s">
        <v>6</v>
      </c>
      <c r="G1116" s="31" t="s">
        <v>90</v>
      </c>
      <c r="H1116" s="33" t="s">
        <v>6</v>
      </c>
      <c r="I1116" s="31"/>
      <c r="J1116" s="33"/>
      <c r="K1116" s="23">
        <f>SUM(K1117)</f>
        <v>1440.5</v>
      </c>
    </row>
    <row r="1117" spans="1:11" s="17" customFormat="1" ht="18" customHeight="1" x14ac:dyDescent="0.2">
      <c r="A1117" s="109"/>
      <c r="B1117" s="29" t="s">
        <v>432</v>
      </c>
      <c r="C1117" s="30">
        <v>926</v>
      </c>
      <c r="D1117" s="33" t="s">
        <v>17</v>
      </c>
      <c r="E1117" s="33" t="s">
        <v>4</v>
      </c>
      <c r="F1117" s="31" t="s">
        <v>6</v>
      </c>
      <c r="G1117" s="31" t="s">
        <v>90</v>
      </c>
      <c r="H1117" s="33" t="s">
        <v>6</v>
      </c>
      <c r="I1117" s="31" t="s">
        <v>184</v>
      </c>
      <c r="J1117" s="33"/>
      <c r="K1117" s="23">
        <f>SUM(K1118)</f>
        <v>1440.5</v>
      </c>
    </row>
    <row r="1118" spans="1:11" s="17" customFormat="1" ht="31.5" customHeight="1" x14ac:dyDescent="0.2">
      <c r="A1118" s="109"/>
      <c r="B1118" s="38" t="s">
        <v>120</v>
      </c>
      <c r="C1118" s="30">
        <v>926</v>
      </c>
      <c r="D1118" s="33" t="s">
        <v>17</v>
      </c>
      <c r="E1118" s="33" t="s">
        <v>4</v>
      </c>
      <c r="F1118" s="31" t="s">
        <v>6</v>
      </c>
      <c r="G1118" s="31" t="s">
        <v>90</v>
      </c>
      <c r="H1118" s="33" t="s">
        <v>6</v>
      </c>
      <c r="I1118" s="31" t="s">
        <v>184</v>
      </c>
      <c r="J1118" s="33" t="s">
        <v>59</v>
      </c>
      <c r="K1118" s="23">
        <v>1440.5</v>
      </c>
    </row>
    <row r="1119" spans="1:11" s="17" customFormat="1" ht="31.5" hidden="1" customHeight="1" x14ac:dyDescent="0.2">
      <c r="A1119" s="109"/>
      <c r="B1119" s="38" t="s">
        <v>195</v>
      </c>
      <c r="C1119" s="33" t="s">
        <v>445</v>
      </c>
      <c r="D1119" s="31" t="s">
        <v>17</v>
      </c>
      <c r="E1119" s="31" t="s">
        <v>4</v>
      </c>
      <c r="F1119" s="31" t="s">
        <v>40</v>
      </c>
      <c r="G1119" s="31"/>
      <c r="H1119" s="33"/>
      <c r="I1119" s="31"/>
      <c r="J1119" s="33"/>
      <c r="K1119" s="23">
        <f>K1120</f>
        <v>12625</v>
      </c>
    </row>
    <row r="1120" spans="1:11" s="17" customFormat="1" ht="18" hidden="1" customHeight="1" x14ac:dyDescent="0.2">
      <c r="A1120" s="109"/>
      <c r="B1120" s="29" t="s">
        <v>365</v>
      </c>
      <c r="C1120" s="33" t="s">
        <v>445</v>
      </c>
      <c r="D1120" s="31" t="s">
        <v>17</v>
      </c>
      <c r="E1120" s="31" t="s">
        <v>4</v>
      </c>
      <c r="F1120" s="31" t="s">
        <v>40</v>
      </c>
      <c r="G1120" s="31" t="s">
        <v>138</v>
      </c>
      <c r="H1120" s="31"/>
      <c r="I1120" s="31"/>
      <c r="J1120" s="33"/>
      <c r="K1120" s="23">
        <f>SUM(K1121)</f>
        <v>12625</v>
      </c>
    </row>
    <row r="1121" spans="1:11" s="17" customFormat="1" ht="33.75" hidden="1" customHeight="1" x14ac:dyDescent="0.2">
      <c r="A1121" s="109"/>
      <c r="B1121" s="29" t="s">
        <v>368</v>
      </c>
      <c r="C1121" s="33" t="s">
        <v>445</v>
      </c>
      <c r="D1121" s="31" t="s">
        <v>17</v>
      </c>
      <c r="E1121" s="31" t="s">
        <v>4</v>
      </c>
      <c r="F1121" s="31" t="s">
        <v>40</v>
      </c>
      <c r="G1121" s="31" t="s">
        <v>138</v>
      </c>
      <c r="H1121" s="31" t="s">
        <v>2</v>
      </c>
      <c r="I1121" s="31"/>
      <c r="J1121" s="33"/>
      <c r="K1121" s="23">
        <f>SUM(K1122)</f>
        <v>12625</v>
      </c>
    </row>
    <row r="1122" spans="1:11" s="17" customFormat="1" ht="47.25" hidden="1" customHeight="1" x14ac:dyDescent="0.2">
      <c r="A1122" s="109"/>
      <c r="B1122" s="29" t="s">
        <v>369</v>
      </c>
      <c r="C1122" s="33" t="s">
        <v>445</v>
      </c>
      <c r="D1122" s="31" t="s">
        <v>17</v>
      </c>
      <c r="E1122" s="31" t="s">
        <v>4</v>
      </c>
      <c r="F1122" s="31" t="s">
        <v>40</v>
      </c>
      <c r="G1122" s="31" t="s">
        <v>138</v>
      </c>
      <c r="H1122" s="31" t="s">
        <v>2</v>
      </c>
      <c r="I1122" s="31" t="s">
        <v>150</v>
      </c>
      <c r="J1122" s="33"/>
      <c r="K1122" s="23">
        <f>SUM(K1123)</f>
        <v>12625</v>
      </c>
    </row>
    <row r="1123" spans="1:11" s="17" customFormat="1" ht="31.5" hidden="1" customHeight="1" x14ac:dyDescent="0.2">
      <c r="A1123" s="109"/>
      <c r="B1123" s="38" t="s">
        <v>120</v>
      </c>
      <c r="C1123" s="33" t="s">
        <v>445</v>
      </c>
      <c r="D1123" s="31" t="s">
        <v>17</v>
      </c>
      <c r="E1123" s="31" t="s">
        <v>4</v>
      </c>
      <c r="F1123" s="31" t="s">
        <v>40</v>
      </c>
      <c r="G1123" s="31" t="s">
        <v>138</v>
      </c>
      <c r="H1123" s="31" t="s">
        <v>2</v>
      </c>
      <c r="I1123" s="31" t="s">
        <v>150</v>
      </c>
      <c r="J1123" s="33" t="s">
        <v>59</v>
      </c>
      <c r="K1123" s="23">
        <v>12625</v>
      </c>
    </row>
    <row r="1124" spans="1:11" s="17" customFormat="1" ht="18" hidden="1" customHeight="1" x14ac:dyDescent="0.2">
      <c r="A1124" s="109"/>
      <c r="B1124" s="29" t="s">
        <v>45</v>
      </c>
      <c r="C1124" s="30">
        <v>926</v>
      </c>
      <c r="D1124" s="33" t="s">
        <v>17</v>
      </c>
      <c r="E1124" s="33" t="s">
        <v>6</v>
      </c>
      <c r="F1124" s="33"/>
      <c r="G1124" s="30"/>
      <c r="H1124" s="33"/>
      <c r="I1124" s="33"/>
      <c r="J1124" s="33"/>
      <c r="K1124" s="23">
        <f>SUM(+K1125+K1159)</f>
        <v>92712.500000000015</v>
      </c>
    </row>
    <row r="1125" spans="1:11" s="17" customFormat="1" ht="18" customHeight="1" x14ac:dyDescent="0.2">
      <c r="A1125" s="109"/>
      <c r="B1125" s="34" t="s">
        <v>372</v>
      </c>
      <c r="C1125" s="30">
        <v>926</v>
      </c>
      <c r="D1125" s="33" t="s">
        <v>17</v>
      </c>
      <c r="E1125" s="33" t="s">
        <v>6</v>
      </c>
      <c r="F1125" s="33" t="s">
        <v>6</v>
      </c>
      <c r="G1125" s="30"/>
      <c r="H1125" s="33"/>
      <c r="I1125" s="33"/>
      <c r="J1125" s="33"/>
      <c r="K1125" s="23">
        <f>SUM(K1126)</f>
        <v>90026.700000000012</v>
      </c>
    </row>
    <row r="1126" spans="1:11" s="17" customFormat="1" ht="18" customHeight="1" x14ac:dyDescent="0.2">
      <c r="A1126" s="109"/>
      <c r="B1126" s="34" t="s">
        <v>373</v>
      </c>
      <c r="C1126" s="30">
        <v>926</v>
      </c>
      <c r="D1126" s="33" t="s">
        <v>17</v>
      </c>
      <c r="E1126" s="33" t="s">
        <v>6</v>
      </c>
      <c r="F1126" s="33" t="s">
        <v>6</v>
      </c>
      <c r="G1126" s="30">
        <v>1</v>
      </c>
      <c r="H1126" s="33"/>
      <c r="I1126" s="33"/>
      <c r="J1126" s="33"/>
      <c r="K1126" s="23">
        <f>SUM(K1127+K1134+K1141+K1150+K1155)</f>
        <v>90026.700000000012</v>
      </c>
    </row>
    <row r="1127" spans="1:11" s="17" customFormat="1" ht="31.5" customHeight="1" x14ac:dyDescent="0.2">
      <c r="A1127" s="109"/>
      <c r="B1127" s="34" t="s">
        <v>476</v>
      </c>
      <c r="C1127" s="30">
        <v>926</v>
      </c>
      <c r="D1127" s="33" t="s">
        <v>17</v>
      </c>
      <c r="E1127" s="33" t="s">
        <v>6</v>
      </c>
      <c r="F1127" s="33" t="s">
        <v>6</v>
      </c>
      <c r="G1127" s="30">
        <v>1</v>
      </c>
      <c r="H1127" s="33" t="s">
        <v>2</v>
      </c>
      <c r="I1127" s="33"/>
      <c r="J1127" s="33"/>
      <c r="K1127" s="23">
        <f>SUM(K1128+K1132)</f>
        <v>9040.8000000000011</v>
      </c>
    </row>
    <row r="1128" spans="1:11" s="17" customFormat="1" ht="18" customHeight="1" x14ac:dyDescent="0.2">
      <c r="A1128" s="109"/>
      <c r="B1128" s="34" t="s">
        <v>60</v>
      </c>
      <c r="C1128" s="30">
        <v>926</v>
      </c>
      <c r="D1128" s="33" t="s">
        <v>17</v>
      </c>
      <c r="E1128" s="33" t="s">
        <v>6</v>
      </c>
      <c r="F1128" s="33" t="s">
        <v>6</v>
      </c>
      <c r="G1128" s="30">
        <v>1</v>
      </c>
      <c r="H1128" s="33" t="s">
        <v>2</v>
      </c>
      <c r="I1128" s="33" t="s">
        <v>78</v>
      </c>
      <c r="J1128" s="33"/>
      <c r="K1128" s="23">
        <f t="shared" ref="K1128" si="43">SUM(K1129:K1131)</f>
        <v>9013.1</v>
      </c>
    </row>
    <row r="1129" spans="1:11" s="17" customFormat="1" ht="51" customHeight="1" x14ac:dyDescent="0.2">
      <c r="A1129" s="109"/>
      <c r="B1129" s="29" t="s">
        <v>121</v>
      </c>
      <c r="C1129" s="30">
        <v>926</v>
      </c>
      <c r="D1129" s="33" t="s">
        <v>17</v>
      </c>
      <c r="E1129" s="33" t="s">
        <v>6</v>
      </c>
      <c r="F1129" s="33" t="s">
        <v>6</v>
      </c>
      <c r="G1129" s="30">
        <v>1</v>
      </c>
      <c r="H1129" s="33" t="s">
        <v>2</v>
      </c>
      <c r="I1129" s="33" t="s">
        <v>78</v>
      </c>
      <c r="J1129" s="33" t="s">
        <v>48</v>
      </c>
      <c r="K1129" s="23">
        <v>8561.6</v>
      </c>
    </row>
    <row r="1130" spans="1:11" s="17" customFormat="1" ht="31.5" customHeight="1" x14ac:dyDescent="0.2">
      <c r="A1130" s="109"/>
      <c r="B1130" s="29" t="s">
        <v>122</v>
      </c>
      <c r="C1130" s="30">
        <v>926</v>
      </c>
      <c r="D1130" s="33" t="s">
        <v>17</v>
      </c>
      <c r="E1130" s="33" t="s">
        <v>6</v>
      </c>
      <c r="F1130" s="33" t="s">
        <v>6</v>
      </c>
      <c r="G1130" s="30">
        <v>1</v>
      </c>
      <c r="H1130" s="33" t="s">
        <v>2</v>
      </c>
      <c r="I1130" s="33" t="s">
        <v>78</v>
      </c>
      <c r="J1130" s="33" t="s">
        <v>49</v>
      </c>
      <c r="K1130" s="23">
        <v>451.5</v>
      </c>
    </row>
    <row r="1131" spans="1:11" s="17" customFormat="1" ht="18" customHeight="1" x14ac:dyDescent="0.2">
      <c r="A1131" s="109"/>
      <c r="B1131" s="29" t="s">
        <v>50</v>
      </c>
      <c r="C1131" s="30">
        <v>926</v>
      </c>
      <c r="D1131" s="33" t="s">
        <v>17</v>
      </c>
      <c r="E1131" s="33" t="s">
        <v>6</v>
      </c>
      <c r="F1131" s="33" t="s">
        <v>6</v>
      </c>
      <c r="G1131" s="30">
        <v>1</v>
      </c>
      <c r="H1131" s="33" t="s">
        <v>2</v>
      </c>
      <c r="I1131" s="33" t="s">
        <v>78</v>
      </c>
      <c r="J1131" s="33" t="s">
        <v>51</v>
      </c>
      <c r="K1131" s="23"/>
    </row>
    <row r="1132" spans="1:11" s="17" customFormat="1" ht="18" customHeight="1" x14ac:dyDescent="0.2">
      <c r="A1132" s="109"/>
      <c r="B1132" s="29" t="s">
        <v>230</v>
      </c>
      <c r="C1132" s="30">
        <v>926</v>
      </c>
      <c r="D1132" s="33" t="s">
        <v>17</v>
      </c>
      <c r="E1132" s="31" t="s">
        <v>6</v>
      </c>
      <c r="F1132" s="31" t="s">
        <v>6</v>
      </c>
      <c r="G1132" s="32">
        <v>1</v>
      </c>
      <c r="H1132" s="31" t="s">
        <v>2</v>
      </c>
      <c r="I1132" s="31" t="s">
        <v>229</v>
      </c>
      <c r="J1132" s="31"/>
      <c r="K1132" s="23">
        <f>SUM(K1133)</f>
        <v>27.7</v>
      </c>
    </row>
    <row r="1133" spans="1:11" s="17" customFormat="1" ht="31.5" customHeight="1" x14ac:dyDescent="0.2">
      <c r="A1133" s="109"/>
      <c r="B1133" s="29" t="s">
        <v>122</v>
      </c>
      <c r="C1133" s="30">
        <v>926</v>
      </c>
      <c r="D1133" s="31" t="s">
        <v>17</v>
      </c>
      <c r="E1133" s="31" t="s">
        <v>6</v>
      </c>
      <c r="F1133" s="31" t="s">
        <v>6</v>
      </c>
      <c r="G1133" s="32">
        <v>1</v>
      </c>
      <c r="H1133" s="31" t="s">
        <v>2</v>
      </c>
      <c r="I1133" s="31" t="s">
        <v>229</v>
      </c>
      <c r="J1133" s="31" t="s">
        <v>49</v>
      </c>
      <c r="K1133" s="23">
        <v>27.7</v>
      </c>
    </row>
    <row r="1134" spans="1:11" s="17" customFormat="1" ht="31.5" customHeight="1" x14ac:dyDescent="0.2">
      <c r="A1134" s="109"/>
      <c r="B1134" s="34" t="s">
        <v>411</v>
      </c>
      <c r="C1134" s="30">
        <v>926</v>
      </c>
      <c r="D1134" s="31" t="s">
        <v>17</v>
      </c>
      <c r="E1134" s="33" t="s">
        <v>6</v>
      </c>
      <c r="F1134" s="33" t="s">
        <v>6</v>
      </c>
      <c r="G1134" s="30">
        <v>1</v>
      </c>
      <c r="H1134" s="33" t="s">
        <v>4</v>
      </c>
      <c r="I1134" s="33"/>
      <c r="J1134" s="33"/>
      <c r="K1134" s="23">
        <f>SUM(K1135+K1139)</f>
        <v>80985.900000000009</v>
      </c>
    </row>
    <row r="1135" spans="1:11" s="17" customFormat="1" ht="47.25" customHeight="1" x14ac:dyDescent="0.2">
      <c r="A1135" s="109"/>
      <c r="B1135" s="29" t="s">
        <v>66</v>
      </c>
      <c r="C1135" s="30">
        <v>926</v>
      </c>
      <c r="D1135" s="33" t="s">
        <v>17</v>
      </c>
      <c r="E1135" s="33" t="s">
        <v>6</v>
      </c>
      <c r="F1135" s="33" t="s">
        <v>6</v>
      </c>
      <c r="G1135" s="30">
        <v>1</v>
      </c>
      <c r="H1135" s="33" t="s">
        <v>4</v>
      </c>
      <c r="I1135" s="33" t="s">
        <v>85</v>
      </c>
      <c r="J1135" s="33"/>
      <c r="K1135" s="23">
        <f>SUM(K1136:K1138)</f>
        <v>80985.900000000009</v>
      </c>
    </row>
    <row r="1136" spans="1:11" s="17" customFormat="1" ht="53.25" customHeight="1" x14ac:dyDescent="0.2">
      <c r="A1136" s="109"/>
      <c r="B1136" s="29" t="s">
        <v>121</v>
      </c>
      <c r="C1136" s="30">
        <v>926</v>
      </c>
      <c r="D1136" s="33" t="s">
        <v>17</v>
      </c>
      <c r="E1136" s="33" t="s">
        <v>6</v>
      </c>
      <c r="F1136" s="33" t="s">
        <v>6</v>
      </c>
      <c r="G1136" s="30">
        <v>1</v>
      </c>
      <c r="H1136" s="33" t="s">
        <v>4</v>
      </c>
      <c r="I1136" s="33" t="s">
        <v>85</v>
      </c>
      <c r="J1136" s="33" t="s">
        <v>48</v>
      </c>
      <c r="K1136" s="23">
        <f>31834.5+40088.2</f>
        <v>71922.7</v>
      </c>
    </row>
    <row r="1137" spans="1:11" s="17" customFormat="1" ht="31.5" customHeight="1" x14ac:dyDescent="0.2">
      <c r="A1137" s="109"/>
      <c r="B1137" s="29" t="s">
        <v>122</v>
      </c>
      <c r="C1137" s="30">
        <v>926</v>
      </c>
      <c r="D1137" s="33" t="s">
        <v>17</v>
      </c>
      <c r="E1137" s="33" t="s">
        <v>6</v>
      </c>
      <c r="F1137" s="33" t="s">
        <v>6</v>
      </c>
      <c r="G1137" s="30">
        <v>1</v>
      </c>
      <c r="H1137" s="33" t="s">
        <v>4</v>
      </c>
      <c r="I1137" s="33" t="s">
        <v>85</v>
      </c>
      <c r="J1137" s="33" t="s">
        <v>49</v>
      </c>
      <c r="K1137" s="23">
        <f>3540.3+5398.1+112</f>
        <v>9050.4000000000015</v>
      </c>
    </row>
    <row r="1138" spans="1:11" s="17" customFormat="1" ht="18" customHeight="1" x14ac:dyDescent="0.2">
      <c r="A1138" s="109"/>
      <c r="B1138" s="29" t="s">
        <v>50</v>
      </c>
      <c r="C1138" s="30">
        <v>926</v>
      </c>
      <c r="D1138" s="33" t="s">
        <v>17</v>
      </c>
      <c r="E1138" s="33" t="s">
        <v>6</v>
      </c>
      <c r="F1138" s="33" t="s">
        <v>6</v>
      </c>
      <c r="G1138" s="30">
        <v>1</v>
      </c>
      <c r="H1138" s="33" t="s">
        <v>4</v>
      </c>
      <c r="I1138" s="33" t="s">
        <v>85</v>
      </c>
      <c r="J1138" s="33" t="s">
        <v>51</v>
      </c>
      <c r="K1138" s="23">
        <f>11.8+1</f>
        <v>12.8</v>
      </c>
    </row>
    <row r="1139" spans="1:11" s="17" customFormat="1" ht="94.5" customHeight="1" x14ac:dyDescent="0.2">
      <c r="A1139" s="109"/>
      <c r="B1139" s="54" t="s">
        <v>198</v>
      </c>
      <c r="C1139" s="30">
        <v>926</v>
      </c>
      <c r="D1139" s="33" t="s">
        <v>17</v>
      </c>
      <c r="E1139" s="33" t="s">
        <v>6</v>
      </c>
      <c r="F1139" s="31" t="s">
        <v>6</v>
      </c>
      <c r="G1139" s="30">
        <v>1</v>
      </c>
      <c r="H1139" s="33" t="s">
        <v>4</v>
      </c>
      <c r="I1139" s="33" t="s">
        <v>106</v>
      </c>
      <c r="J1139" s="33"/>
      <c r="K1139" s="23">
        <f t="shared" ref="K1139" si="44">SUM(K1140)</f>
        <v>0</v>
      </c>
    </row>
    <row r="1140" spans="1:11" s="17" customFormat="1" ht="31.5" customHeight="1" x14ac:dyDescent="0.2">
      <c r="A1140" s="109"/>
      <c r="B1140" s="29" t="s">
        <v>122</v>
      </c>
      <c r="C1140" s="30">
        <v>926</v>
      </c>
      <c r="D1140" s="33" t="s">
        <v>17</v>
      </c>
      <c r="E1140" s="33" t="s">
        <v>6</v>
      </c>
      <c r="F1140" s="31" t="s">
        <v>6</v>
      </c>
      <c r="G1140" s="30">
        <v>1</v>
      </c>
      <c r="H1140" s="33" t="s">
        <v>4</v>
      </c>
      <c r="I1140" s="33" t="s">
        <v>106</v>
      </c>
      <c r="J1140" s="33" t="s">
        <v>49</v>
      </c>
      <c r="K1140" s="23"/>
    </row>
    <row r="1141" spans="1:11" s="17" customFormat="1" ht="78.75" customHeight="1" x14ac:dyDescent="0.2">
      <c r="A1141" s="109"/>
      <c r="B1141" s="29" t="s">
        <v>430</v>
      </c>
      <c r="C1141" s="30">
        <v>926</v>
      </c>
      <c r="D1141" s="33" t="s">
        <v>17</v>
      </c>
      <c r="E1141" s="33" t="s">
        <v>6</v>
      </c>
      <c r="F1141" s="31" t="s">
        <v>6</v>
      </c>
      <c r="G1141" s="30">
        <v>1</v>
      </c>
      <c r="H1141" s="33" t="s">
        <v>5</v>
      </c>
      <c r="I1141" s="33"/>
      <c r="J1141" s="33"/>
      <c r="K1141" s="23">
        <f>SUM(K1148+K1142+K1144)</f>
        <v>0</v>
      </c>
    </row>
    <row r="1142" spans="1:11" s="17" customFormat="1" ht="18" customHeight="1" x14ac:dyDescent="0.2">
      <c r="A1142" s="109"/>
      <c r="B1142" s="34" t="s">
        <v>290</v>
      </c>
      <c r="C1142" s="30">
        <v>926</v>
      </c>
      <c r="D1142" s="33" t="s">
        <v>17</v>
      </c>
      <c r="E1142" s="33" t="s">
        <v>6</v>
      </c>
      <c r="F1142" s="31" t="s">
        <v>6</v>
      </c>
      <c r="G1142" s="30">
        <v>1</v>
      </c>
      <c r="H1142" s="33" t="s">
        <v>5</v>
      </c>
      <c r="I1142" s="33" t="s">
        <v>291</v>
      </c>
      <c r="J1142" s="33"/>
      <c r="K1142" s="23">
        <f>SUM(K1143)</f>
        <v>0</v>
      </c>
    </row>
    <row r="1143" spans="1:11" s="17" customFormat="1" ht="50.25" customHeight="1" x14ac:dyDescent="0.2">
      <c r="A1143" s="109"/>
      <c r="B1143" s="29" t="s">
        <v>121</v>
      </c>
      <c r="C1143" s="30">
        <v>926</v>
      </c>
      <c r="D1143" s="33" t="s">
        <v>17</v>
      </c>
      <c r="E1143" s="33" t="s">
        <v>6</v>
      </c>
      <c r="F1143" s="31" t="s">
        <v>6</v>
      </c>
      <c r="G1143" s="30">
        <v>1</v>
      </c>
      <c r="H1143" s="33" t="s">
        <v>5</v>
      </c>
      <c r="I1143" s="33" t="s">
        <v>291</v>
      </c>
      <c r="J1143" s="33" t="s">
        <v>48</v>
      </c>
      <c r="K1143" s="23"/>
    </row>
    <row r="1144" spans="1:11" s="17" customFormat="1" ht="18" customHeight="1" x14ac:dyDescent="0.2">
      <c r="A1144" s="109"/>
      <c r="B1144" s="29" t="s">
        <v>432</v>
      </c>
      <c r="C1144" s="30">
        <v>926</v>
      </c>
      <c r="D1144" s="33" t="s">
        <v>17</v>
      </c>
      <c r="E1144" s="33" t="s">
        <v>6</v>
      </c>
      <c r="F1144" s="31" t="s">
        <v>6</v>
      </c>
      <c r="G1144" s="30">
        <v>1</v>
      </c>
      <c r="H1144" s="33" t="s">
        <v>5</v>
      </c>
      <c r="I1144" s="33" t="s">
        <v>184</v>
      </c>
      <c r="J1144" s="33"/>
      <c r="K1144" s="23">
        <f>SUM(K1145:K1147)</f>
        <v>0</v>
      </c>
    </row>
    <row r="1145" spans="1:11" s="17" customFormat="1" ht="31.5" customHeight="1" x14ac:dyDescent="0.2">
      <c r="A1145" s="109"/>
      <c r="B1145" s="29" t="s">
        <v>122</v>
      </c>
      <c r="C1145" s="30">
        <v>926</v>
      </c>
      <c r="D1145" s="33" t="s">
        <v>17</v>
      </c>
      <c r="E1145" s="33" t="s">
        <v>6</v>
      </c>
      <c r="F1145" s="31" t="s">
        <v>6</v>
      </c>
      <c r="G1145" s="30">
        <v>1</v>
      </c>
      <c r="H1145" s="33" t="s">
        <v>5</v>
      </c>
      <c r="I1145" s="33" t="s">
        <v>184</v>
      </c>
      <c r="J1145" s="33" t="s">
        <v>49</v>
      </c>
      <c r="K1145" s="23"/>
    </row>
    <row r="1146" spans="1:11" s="17" customFormat="1" ht="18" customHeight="1" x14ac:dyDescent="0.2">
      <c r="A1146" s="109"/>
      <c r="B1146" s="29" t="s">
        <v>55</v>
      </c>
      <c r="C1146" s="30">
        <v>926</v>
      </c>
      <c r="D1146" s="33" t="s">
        <v>17</v>
      </c>
      <c r="E1146" s="33" t="s">
        <v>6</v>
      </c>
      <c r="F1146" s="31" t="s">
        <v>6</v>
      </c>
      <c r="G1146" s="30">
        <v>1</v>
      </c>
      <c r="H1146" s="33" t="s">
        <v>5</v>
      </c>
      <c r="I1146" s="33" t="s">
        <v>184</v>
      </c>
      <c r="J1146" s="33" t="s">
        <v>56</v>
      </c>
      <c r="K1146" s="23"/>
    </row>
    <row r="1147" spans="1:11" s="17" customFormat="1" ht="31.5" customHeight="1" x14ac:dyDescent="0.2">
      <c r="A1147" s="109"/>
      <c r="B1147" s="38" t="s">
        <v>120</v>
      </c>
      <c r="C1147" s="30">
        <v>926</v>
      </c>
      <c r="D1147" s="33" t="s">
        <v>17</v>
      </c>
      <c r="E1147" s="33" t="s">
        <v>6</v>
      </c>
      <c r="F1147" s="31" t="s">
        <v>6</v>
      </c>
      <c r="G1147" s="30">
        <v>1</v>
      </c>
      <c r="H1147" s="33" t="s">
        <v>5</v>
      </c>
      <c r="I1147" s="33" t="s">
        <v>184</v>
      </c>
      <c r="J1147" s="33" t="s">
        <v>59</v>
      </c>
      <c r="K1147" s="23"/>
    </row>
    <row r="1148" spans="1:11" s="17" customFormat="1" ht="47.25" customHeight="1" x14ac:dyDescent="0.2">
      <c r="A1148" s="109"/>
      <c r="B1148" s="52" t="s">
        <v>168</v>
      </c>
      <c r="C1148" s="30">
        <v>926</v>
      </c>
      <c r="D1148" s="33" t="s">
        <v>17</v>
      </c>
      <c r="E1148" s="33" t="s">
        <v>6</v>
      </c>
      <c r="F1148" s="31" t="s">
        <v>6</v>
      </c>
      <c r="G1148" s="30">
        <v>1</v>
      </c>
      <c r="H1148" s="33" t="s">
        <v>5</v>
      </c>
      <c r="I1148" s="33" t="s">
        <v>143</v>
      </c>
      <c r="J1148" s="33"/>
      <c r="K1148" s="23">
        <f>SUM(K1149)</f>
        <v>0</v>
      </c>
    </row>
    <row r="1149" spans="1:11" s="17" customFormat="1" ht="50.25" customHeight="1" x14ac:dyDescent="0.2">
      <c r="A1149" s="109"/>
      <c r="B1149" s="29" t="s">
        <v>121</v>
      </c>
      <c r="C1149" s="30">
        <v>926</v>
      </c>
      <c r="D1149" s="33" t="s">
        <v>17</v>
      </c>
      <c r="E1149" s="33" t="s">
        <v>6</v>
      </c>
      <c r="F1149" s="31" t="s">
        <v>6</v>
      </c>
      <c r="G1149" s="30">
        <v>1</v>
      </c>
      <c r="H1149" s="33" t="s">
        <v>5</v>
      </c>
      <c r="I1149" s="33" t="s">
        <v>143</v>
      </c>
      <c r="J1149" s="33" t="s">
        <v>48</v>
      </c>
      <c r="K1149" s="23"/>
    </row>
    <row r="1150" spans="1:11" s="17" customFormat="1" ht="157.5" customHeight="1" x14ac:dyDescent="0.2">
      <c r="A1150" s="109"/>
      <c r="B1150" s="36" t="s">
        <v>431</v>
      </c>
      <c r="C1150" s="30">
        <v>926</v>
      </c>
      <c r="D1150" s="33" t="s">
        <v>17</v>
      </c>
      <c r="E1150" s="33" t="s">
        <v>6</v>
      </c>
      <c r="F1150" s="31" t="s">
        <v>6</v>
      </c>
      <c r="G1150" s="30">
        <v>1</v>
      </c>
      <c r="H1150" s="33" t="s">
        <v>6</v>
      </c>
      <c r="I1150" s="33"/>
      <c r="J1150" s="33"/>
      <c r="K1150" s="23">
        <f>SUM(K1151)</f>
        <v>0</v>
      </c>
    </row>
    <row r="1151" spans="1:11" s="17" customFormat="1" ht="18" customHeight="1" x14ac:dyDescent="0.2">
      <c r="A1151" s="109"/>
      <c r="B1151" s="29" t="s">
        <v>432</v>
      </c>
      <c r="C1151" s="30">
        <v>926</v>
      </c>
      <c r="D1151" s="33" t="s">
        <v>17</v>
      </c>
      <c r="E1151" s="33" t="s">
        <v>6</v>
      </c>
      <c r="F1151" s="31" t="s">
        <v>6</v>
      </c>
      <c r="G1151" s="30">
        <v>1</v>
      </c>
      <c r="H1151" s="33" t="s">
        <v>6</v>
      </c>
      <c r="I1151" s="33" t="s">
        <v>184</v>
      </c>
      <c r="J1151" s="33"/>
      <c r="K1151" s="23">
        <f>SUM(K1152:K1154)</f>
        <v>0</v>
      </c>
    </row>
    <row r="1152" spans="1:11" s="17" customFormat="1" ht="31.5" customHeight="1" x14ac:dyDescent="0.2">
      <c r="A1152" s="109"/>
      <c r="B1152" s="29" t="s">
        <v>122</v>
      </c>
      <c r="C1152" s="30">
        <v>926</v>
      </c>
      <c r="D1152" s="33" t="s">
        <v>17</v>
      </c>
      <c r="E1152" s="33" t="s">
        <v>6</v>
      </c>
      <c r="F1152" s="31" t="s">
        <v>6</v>
      </c>
      <c r="G1152" s="30">
        <v>1</v>
      </c>
      <c r="H1152" s="33" t="s">
        <v>6</v>
      </c>
      <c r="I1152" s="33" t="s">
        <v>184</v>
      </c>
      <c r="J1152" s="33" t="s">
        <v>49</v>
      </c>
      <c r="K1152" s="23"/>
    </row>
    <row r="1153" spans="1:11" s="17" customFormat="1" ht="18" customHeight="1" x14ac:dyDescent="0.2">
      <c r="A1153" s="109"/>
      <c r="B1153" s="29" t="s">
        <v>55</v>
      </c>
      <c r="C1153" s="30">
        <v>926</v>
      </c>
      <c r="D1153" s="33" t="s">
        <v>17</v>
      </c>
      <c r="E1153" s="33" t="s">
        <v>6</v>
      </c>
      <c r="F1153" s="31" t="s">
        <v>6</v>
      </c>
      <c r="G1153" s="30">
        <v>1</v>
      </c>
      <c r="H1153" s="33" t="s">
        <v>6</v>
      </c>
      <c r="I1153" s="33" t="s">
        <v>184</v>
      </c>
      <c r="J1153" s="33" t="s">
        <v>56</v>
      </c>
      <c r="K1153" s="23"/>
    </row>
    <row r="1154" spans="1:11" s="17" customFormat="1" ht="31.5" customHeight="1" x14ac:dyDescent="0.2">
      <c r="A1154" s="109"/>
      <c r="B1154" s="38" t="s">
        <v>120</v>
      </c>
      <c r="C1154" s="30">
        <v>926</v>
      </c>
      <c r="D1154" s="33" t="s">
        <v>17</v>
      </c>
      <c r="E1154" s="33" t="s">
        <v>6</v>
      </c>
      <c r="F1154" s="31" t="s">
        <v>6</v>
      </c>
      <c r="G1154" s="30">
        <v>1</v>
      </c>
      <c r="H1154" s="33" t="s">
        <v>6</v>
      </c>
      <c r="I1154" s="33" t="s">
        <v>184</v>
      </c>
      <c r="J1154" s="33" t="s">
        <v>59</v>
      </c>
      <c r="K1154" s="23"/>
    </row>
    <row r="1155" spans="1:11" s="17" customFormat="1" ht="31.5" customHeight="1" x14ac:dyDescent="0.2">
      <c r="A1155" s="109"/>
      <c r="B1155" s="34" t="s">
        <v>415</v>
      </c>
      <c r="C1155" s="30">
        <v>926</v>
      </c>
      <c r="D1155" s="33" t="s">
        <v>17</v>
      </c>
      <c r="E1155" s="33" t="s">
        <v>6</v>
      </c>
      <c r="F1155" s="31" t="s">
        <v>6</v>
      </c>
      <c r="G1155" s="30">
        <v>1</v>
      </c>
      <c r="H1155" s="33" t="s">
        <v>7</v>
      </c>
      <c r="I1155" s="33"/>
      <c r="J1155" s="33"/>
      <c r="K1155" s="23">
        <f>SUM(K1156)</f>
        <v>0</v>
      </c>
    </row>
    <row r="1156" spans="1:11" s="17" customFormat="1" ht="18" customHeight="1" x14ac:dyDescent="0.2">
      <c r="A1156" s="109"/>
      <c r="B1156" s="29" t="s">
        <v>432</v>
      </c>
      <c r="C1156" s="30">
        <v>926</v>
      </c>
      <c r="D1156" s="33" t="s">
        <v>17</v>
      </c>
      <c r="E1156" s="33" t="s">
        <v>6</v>
      </c>
      <c r="F1156" s="31" t="s">
        <v>6</v>
      </c>
      <c r="G1156" s="30">
        <v>1</v>
      </c>
      <c r="H1156" s="33" t="s">
        <v>7</v>
      </c>
      <c r="I1156" s="33" t="s">
        <v>184</v>
      </c>
      <c r="J1156" s="33"/>
      <c r="K1156" s="23">
        <f>SUM(K1157+K1158)</f>
        <v>0</v>
      </c>
    </row>
    <row r="1157" spans="1:11" s="17" customFormat="1" ht="31.5" customHeight="1" x14ac:dyDescent="0.2">
      <c r="A1157" s="109"/>
      <c r="B1157" s="29" t="s">
        <v>122</v>
      </c>
      <c r="C1157" s="30">
        <v>926</v>
      </c>
      <c r="D1157" s="33" t="s">
        <v>17</v>
      </c>
      <c r="E1157" s="33" t="s">
        <v>6</v>
      </c>
      <c r="F1157" s="31" t="s">
        <v>6</v>
      </c>
      <c r="G1157" s="30">
        <v>1</v>
      </c>
      <c r="H1157" s="33" t="s">
        <v>7</v>
      </c>
      <c r="I1157" s="33" t="s">
        <v>184</v>
      </c>
      <c r="J1157" s="33" t="s">
        <v>49</v>
      </c>
      <c r="K1157" s="23"/>
    </row>
    <row r="1158" spans="1:11" s="17" customFormat="1" ht="31.5" customHeight="1" x14ac:dyDescent="0.2">
      <c r="A1158" s="109"/>
      <c r="B1158" s="38" t="s">
        <v>120</v>
      </c>
      <c r="C1158" s="30">
        <v>926</v>
      </c>
      <c r="D1158" s="33" t="s">
        <v>17</v>
      </c>
      <c r="E1158" s="33" t="s">
        <v>6</v>
      </c>
      <c r="F1158" s="31" t="s">
        <v>6</v>
      </c>
      <c r="G1158" s="30">
        <v>1</v>
      </c>
      <c r="H1158" s="33" t="s">
        <v>7</v>
      </c>
      <c r="I1158" s="33" t="s">
        <v>184</v>
      </c>
      <c r="J1158" s="33" t="s">
        <v>59</v>
      </c>
      <c r="K1158" s="23"/>
    </row>
    <row r="1159" spans="1:11" s="17" customFormat="1" ht="31.5" hidden="1" customHeight="1" x14ac:dyDescent="0.2">
      <c r="A1159" s="109"/>
      <c r="B1159" s="29" t="s">
        <v>276</v>
      </c>
      <c r="C1159" s="30">
        <v>926</v>
      </c>
      <c r="D1159" s="33" t="s">
        <v>17</v>
      </c>
      <c r="E1159" s="33" t="s">
        <v>6</v>
      </c>
      <c r="F1159" s="31" t="s">
        <v>70</v>
      </c>
      <c r="G1159" s="30"/>
      <c r="H1159" s="33"/>
      <c r="I1159" s="33"/>
      <c r="J1159" s="33"/>
      <c r="K1159" s="23">
        <f>K1164+K1160</f>
        <v>2685.8</v>
      </c>
    </row>
    <row r="1160" spans="1:11" s="17" customFormat="1" ht="47.25" hidden="1" customHeight="1" x14ac:dyDescent="0.2">
      <c r="A1160" s="109"/>
      <c r="B1160" s="29" t="s">
        <v>315</v>
      </c>
      <c r="C1160" s="30">
        <v>926</v>
      </c>
      <c r="D1160" s="33" t="s">
        <v>17</v>
      </c>
      <c r="E1160" s="33" t="s">
        <v>6</v>
      </c>
      <c r="F1160" s="31" t="s">
        <v>70</v>
      </c>
      <c r="G1160" s="31" t="s">
        <v>90</v>
      </c>
      <c r="H1160" s="31"/>
      <c r="I1160" s="31"/>
      <c r="J1160" s="31"/>
      <c r="K1160" s="23">
        <f>K1161</f>
        <v>2115.8000000000002</v>
      </c>
    </row>
    <row r="1161" spans="1:11" s="17" customFormat="1" ht="47.25" hidden="1" customHeight="1" x14ac:dyDescent="0.2">
      <c r="A1161" s="109"/>
      <c r="B1161" s="29" t="s">
        <v>316</v>
      </c>
      <c r="C1161" s="30">
        <v>926</v>
      </c>
      <c r="D1161" s="33" t="s">
        <v>17</v>
      </c>
      <c r="E1161" s="33" t="s">
        <v>6</v>
      </c>
      <c r="F1161" s="31" t="s">
        <v>70</v>
      </c>
      <c r="G1161" s="31" t="s">
        <v>90</v>
      </c>
      <c r="H1161" s="31" t="s">
        <v>2</v>
      </c>
      <c r="I1161" s="31"/>
      <c r="J1161" s="31"/>
      <c r="K1161" s="23">
        <f>K1162</f>
        <v>2115.8000000000002</v>
      </c>
    </row>
    <row r="1162" spans="1:11" s="17" customFormat="1" ht="78.75" hidden="1" customHeight="1" x14ac:dyDescent="0.2">
      <c r="A1162" s="109"/>
      <c r="B1162" s="29" t="s">
        <v>317</v>
      </c>
      <c r="C1162" s="30">
        <v>926</v>
      </c>
      <c r="D1162" s="33" t="s">
        <v>17</v>
      </c>
      <c r="E1162" s="33" t="s">
        <v>6</v>
      </c>
      <c r="F1162" s="31" t="s">
        <v>70</v>
      </c>
      <c r="G1162" s="31" t="s">
        <v>90</v>
      </c>
      <c r="H1162" s="31" t="s">
        <v>2</v>
      </c>
      <c r="I1162" s="31" t="s">
        <v>275</v>
      </c>
      <c r="J1162" s="31"/>
      <c r="K1162" s="23">
        <f>K1163</f>
        <v>2115.8000000000002</v>
      </c>
    </row>
    <row r="1163" spans="1:11" s="17" customFormat="1" ht="31.5" hidden="1" customHeight="1" x14ac:dyDescent="0.2">
      <c r="A1163" s="109"/>
      <c r="B1163" s="29" t="s">
        <v>122</v>
      </c>
      <c r="C1163" s="30">
        <v>926</v>
      </c>
      <c r="D1163" s="33" t="s">
        <v>17</v>
      </c>
      <c r="E1163" s="33" t="s">
        <v>6</v>
      </c>
      <c r="F1163" s="31" t="s">
        <v>70</v>
      </c>
      <c r="G1163" s="31" t="s">
        <v>90</v>
      </c>
      <c r="H1163" s="31" t="s">
        <v>2</v>
      </c>
      <c r="I1163" s="31" t="s">
        <v>275</v>
      </c>
      <c r="J1163" s="31" t="s">
        <v>49</v>
      </c>
      <c r="K1163" s="23">
        <f>921+838+316.8+40</f>
        <v>2115.8000000000002</v>
      </c>
    </row>
    <row r="1164" spans="1:11" s="17" customFormat="1" ht="31.5" hidden="1" customHeight="1" x14ac:dyDescent="0.2">
      <c r="A1164" s="109"/>
      <c r="B1164" s="29" t="s">
        <v>318</v>
      </c>
      <c r="C1164" s="30">
        <v>926</v>
      </c>
      <c r="D1164" s="33" t="s">
        <v>17</v>
      </c>
      <c r="E1164" s="33" t="s">
        <v>6</v>
      </c>
      <c r="F1164" s="31" t="s">
        <v>70</v>
      </c>
      <c r="G1164" s="32">
        <v>2</v>
      </c>
      <c r="H1164" s="31"/>
      <c r="I1164" s="31"/>
      <c r="J1164" s="31"/>
      <c r="K1164" s="23">
        <f>K1165</f>
        <v>570</v>
      </c>
    </row>
    <row r="1165" spans="1:11" s="17" customFormat="1" ht="80.25" hidden="1" customHeight="1" x14ac:dyDescent="0.2">
      <c r="A1165" s="109"/>
      <c r="B1165" s="56" t="s">
        <v>487</v>
      </c>
      <c r="C1165" s="30">
        <v>926</v>
      </c>
      <c r="D1165" s="33" t="s">
        <v>17</v>
      </c>
      <c r="E1165" s="33" t="s">
        <v>6</v>
      </c>
      <c r="F1165" s="31" t="s">
        <v>70</v>
      </c>
      <c r="G1165" s="32">
        <v>2</v>
      </c>
      <c r="H1165" s="31" t="s">
        <v>2</v>
      </c>
      <c r="I1165" s="31"/>
      <c r="J1165" s="31"/>
      <c r="K1165" s="23">
        <f>K1166</f>
        <v>570</v>
      </c>
    </row>
    <row r="1166" spans="1:11" s="17" customFormat="1" ht="47.25" hidden="1" customHeight="1" x14ac:dyDescent="0.2">
      <c r="A1166" s="109"/>
      <c r="B1166" s="29" t="s">
        <v>490</v>
      </c>
      <c r="C1166" s="30">
        <v>926</v>
      </c>
      <c r="D1166" s="33" t="s">
        <v>17</v>
      </c>
      <c r="E1166" s="33" t="s">
        <v>6</v>
      </c>
      <c r="F1166" s="31" t="s">
        <v>70</v>
      </c>
      <c r="G1166" s="32">
        <v>2</v>
      </c>
      <c r="H1166" s="31" t="s">
        <v>2</v>
      </c>
      <c r="I1166" s="31" t="s">
        <v>155</v>
      </c>
      <c r="J1166" s="31"/>
      <c r="K1166" s="23">
        <f>K1167</f>
        <v>570</v>
      </c>
    </row>
    <row r="1167" spans="1:11" s="17" customFormat="1" ht="31.5" hidden="1" customHeight="1" x14ac:dyDescent="0.2">
      <c r="A1167" s="109"/>
      <c r="B1167" s="29" t="s">
        <v>122</v>
      </c>
      <c r="C1167" s="30">
        <v>926</v>
      </c>
      <c r="D1167" s="33" t="s">
        <v>17</v>
      </c>
      <c r="E1167" s="33" t="s">
        <v>6</v>
      </c>
      <c r="F1167" s="31" t="s">
        <v>70</v>
      </c>
      <c r="G1167" s="32">
        <v>2</v>
      </c>
      <c r="H1167" s="31" t="s">
        <v>2</v>
      </c>
      <c r="I1167" s="31" t="s">
        <v>155</v>
      </c>
      <c r="J1167" s="31" t="s">
        <v>49</v>
      </c>
      <c r="K1167" s="23">
        <f>100+50+25+50+50+50+25+5+50+10+25+50+50+30</f>
        <v>570</v>
      </c>
    </row>
    <row r="1168" spans="1:11" s="17" customFormat="1" ht="47.25" hidden="1" customHeight="1" x14ac:dyDescent="0.2">
      <c r="A1168" s="109">
        <v>11</v>
      </c>
      <c r="B1168" s="57" t="s">
        <v>452</v>
      </c>
      <c r="C1168" s="33">
        <v>929</v>
      </c>
      <c r="D1168" s="33"/>
      <c r="E1168" s="31"/>
      <c r="F1168" s="31"/>
      <c r="G1168" s="31"/>
      <c r="H1168" s="31"/>
      <c r="I1168" s="31"/>
      <c r="J1168" s="31"/>
      <c r="K1168" s="23">
        <f>SUM(K1184+K1169+K1177)</f>
        <v>356490.69999999995</v>
      </c>
    </row>
    <row r="1169" spans="1:12" s="17" customFormat="1" ht="18" hidden="1" customHeight="1" x14ac:dyDescent="0.2">
      <c r="A1169" s="109"/>
      <c r="B1169" s="29" t="s">
        <v>14</v>
      </c>
      <c r="C1169" s="30">
        <v>929</v>
      </c>
      <c r="D1169" s="31" t="s">
        <v>5</v>
      </c>
      <c r="E1169" s="33"/>
      <c r="F1169" s="33"/>
      <c r="G1169" s="30"/>
      <c r="H1169" s="33"/>
      <c r="I1169" s="33"/>
      <c r="J1169" s="33"/>
      <c r="K1169" s="23">
        <f>SUM(K1170)</f>
        <v>210.5</v>
      </c>
    </row>
    <row r="1170" spans="1:12" s="17" customFormat="1" ht="31.5" hidden="1" customHeight="1" x14ac:dyDescent="0.2">
      <c r="A1170" s="109"/>
      <c r="B1170" s="29" t="s">
        <v>129</v>
      </c>
      <c r="C1170" s="30">
        <v>929</v>
      </c>
      <c r="D1170" s="33" t="s">
        <v>5</v>
      </c>
      <c r="E1170" s="33" t="s">
        <v>10</v>
      </c>
      <c r="F1170" s="33"/>
      <c r="G1170" s="30"/>
      <c r="H1170" s="33"/>
      <c r="I1170" s="33"/>
      <c r="J1170" s="33"/>
      <c r="K1170" s="23">
        <f>K1171</f>
        <v>210.5</v>
      </c>
    </row>
    <row r="1171" spans="1:12" s="17" customFormat="1" ht="18" hidden="1" customHeight="1" x14ac:dyDescent="0.2">
      <c r="A1171" s="109"/>
      <c r="B1171" s="29" t="s">
        <v>331</v>
      </c>
      <c r="C1171" s="30">
        <v>929</v>
      </c>
      <c r="D1171" s="33" t="s">
        <v>5</v>
      </c>
      <c r="E1171" s="33" t="s">
        <v>10</v>
      </c>
      <c r="F1171" s="33" t="s">
        <v>83</v>
      </c>
      <c r="G1171" s="30"/>
      <c r="H1171" s="33"/>
      <c r="I1171" s="33"/>
      <c r="J1171" s="33"/>
      <c r="K1171" s="23">
        <f>K1172</f>
        <v>210.5</v>
      </c>
    </row>
    <row r="1172" spans="1:12" s="17" customFormat="1" ht="47.25" hidden="1" customHeight="1" x14ac:dyDescent="0.2">
      <c r="A1172" s="109"/>
      <c r="B1172" s="34" t="s">
        <v>332</v>
      </c>
      <c r="C1172" s="30">
        <v>929</v>
      </c>
      <c r="D1172" s="33" t="s">
        <v>5</v>
      </c>
      <c r="E1172" s="33" t="s">
        <v>10</v>
      </c>
      <c r="F1172" s="33" t="s">
        <v>83</v>
      </c>
      <c r="G1172" s="30">
        <v>2</v>
      </c>
      <c r="H1172" s="33"/>
      <c r="I1172" s="33"/>
      <c r="J1172" s="33"/>
      <c r="K1172" s="23">
        <f>K1173</f>
        <v>210.5</v>
      </c>
    </row>
    <row r="1173" spans="1:12" s="17" customFormat="1" ht="47.25" hidden="1" customHeight="1" x14ac:dyDescent="0.2">
      <c r="A1173" s="109"/>
      <c r="B1173" s="34" t="s">
        <v>130</v>
      </c>
      <c r="C1173" s="30">
        <v>929</v>
      </c>
      <c r="D1173" s="33" t="s">
        <v>5</v>
      </c>
      <c r="E1173" s="33" t="s">
        <v>10</v>
      </c>
      <c r="F1173" s="33" t="s">
        <v>83</v>
      </c>
      <c r="G1173" s="30">
        <v>2</v>
      </c>
      <c r="H1173" s="33" t="s">
        <v>2</v>
      </c>
      <c r="I1173" s="33" t="s">
        <v>134</v>
      </c>
      <c r="J1173" s="33"/>
      <c r="K1173" s="23">
        <f>K1174</f>
        <v>210.5</v>
      </c>
    </row>
    <row r="1174" spans="1:12" s="17" customFormat="1" ht="31.5" hidden="1" customHeight="1" x14ac:dyDescent="0.2">
      <c r="A1174" s="109"/>
      <c r="B1174" s="34" t="s">
        <v>131</v>
      </c>
      <c r="C1174" s="30">
        <v>929</v>
      </c>
      <c r="D1174" s="33" t="s">
        <v>5</v>
      </c>
      <c r="E1174" s="33" t="s">
        <v>10</v>
      </c>
      <c r="F1174" s="33" t="s">
        <v>83</v>
      </c>
      <c r="G1174" s="30">
        <v>2</v>
      </c>
      <c r="H1174" s="33" t="s">
        <v>2</v>
      </c>
      <c r="I1174" s="33" t="s">
        <v>134</v>
      </c>
      <c r="J1174" s="33"/>
      <c r="K1174" s="23">
        <f>K1175+K1176</f>
        <v>210.5</v>
      </c>
    </row>
    <row r="1175" spans="1:12" s="17" customFormat="1" ht="31.5" hidden="1" customHeight="1" x14ac:dyDescent="0.2">
      <c r="A1175" s="109"/>
      <c r="B1175" s="29" t="s">
        <v>122</v>
      </c>
      <c r="C1175" s="30">
        <v>929</v>
      </c>
      <c r="D1175" s="33" t="s">
        <v>5</v>
      </c>
      <c r="E1175" s="33" t="s">
        <v>10</v>
      </c>
      <c r="F1175" s="33" t="s">
        <v>83</v>
      </c>
      <c r="G1175" s="30">
        <v>2</v>
      </c>
      <c r="H1175" s="33" t="s">
        <v>2</v>
      </c>
      <c r="I1175" s="33" t="s">
        <v>134</v>
      </c>
      <c r="J1175" s="33" t="s">
        <v>49</v>
      </c>
      <c r="K1175" s="23">
        <v>210.5</v>
      </c>
    </row>
    <row r="1176" spans="1:12" s="17" customFormat="1" ht="18" hidden="1" customHeight="1" x14ac:dyDescent="0.2">
      <c r="A1176" s="109"/>
      <c r="B1176" s="29" t="s">
        <v>55</v>
      </c>
      <c r="C1176" s="30">
        <v>929</v>
      </c>
      <c r="D1176" s="33" t="s">
        <v>5</v>
      </c>
      <c r="E1176" s="33" t="s">
        <v>10</v>
      </c>
      <c r="F1176" s="33" t="s">
        <v>83</v>
      </c>
      <c r="G1176" s="30">
        <v>2</v>
      </c>
      <c r="H1176" s="33" t="s">
        <v>2</v>
      </c>
      <c r="I1176" s="33" t="s">
        <v>134</v>
      </c>
      <c r="J1176" s="33" t="s">
        <v>56</v>
      </c>
      <c r="K1176" s="23"/>
    </row>
    <row r="1177" spans="1:12" s="17" customFormat="1" ht="18" hidden="1" customHeight="1" x14ac:dyDescent="0.2">
      <c r="A1177" s="109"/>
      <c r="B1177" s="29" t="s">
        <v>18</v>
      </c>
      <c r="C1177" s="30">
        <v>929</v>
      </c>
      <c r="D1177" s="33" t="s">
        <v>8</v>
      </c>
      <c r="E1177" s="33"/>
      <c r="F1177" s="33"/>
      <c r="G1177" s="30"/>
      <c r="H1177" s="33"/>
      <c r="I1177" s="33"/>
      <c r="J1177" s="33"/>
      <c r="K1177" s="23">
        <f>SUM(K1178)</f>
        <v>14</v>
      </c>
    </row>
    <row r="1178" spans="1:12" s="17" customFormat="1" ht="17.25" hidden="1" customHeight="1" x14ac:dyDescent="0.2">
      <c r="A1178" s="109"/>
      <c r="B1178" s="29" t="s">
        <v>231</v>
      </c>
      <c r="C1178" s="30">
        <v>929</v>
      </c>
      <c r="D1178" s="33" t="s">
        <v>8</v>
      </c>
      <c r="E1178" s="31" t="s">
        <v>7</v>
      </c>
      <c r="F1178" s="31"/>
      <c r="G1178" s="31"/>
      <c r="H1178" s="31"/>
      <c r="I1178" s="31"/>
      <c r="J1178" s="33"/>
      <c r="K1178" s="23">
        <f t="shared" ref="K1178:K1181" si="45">SUM(K1179)</f>
        <v>14</v>
      </c>
    </row>
    <row r="1179" spans="1:12" s="17" customFormat="1" ht="18" hidden="1" customHeight="1" x14ac:dyDescent="0.2">
      <c r="A1179" s="109"/>
      <c r="B1179" s="57" t="s">
        <v>374</v>
      </c>
      <c r="C1179" s="30">
        <v>929</v>
      </c>
      <c r="D1179" s="31" t="s">
        <v>8</v>
      </c>
      <c r="E1179" s="31" t="s">
        <v>7</v>
      </c>
      <c r="F1179" s="31" t="s">
        <v>7</v>
      </c>
      <c r="G1179" s="31"/>
      <c r="H1179" s="31"/>
      <c r="I1179" s="31"/>
      <c r="J1179" s="33"/>
      <c r="K1179" s="23">
        <f t="shared" si="45"/>
        <v>14</v>
      </c>
    </row>
    <row r="1180" spans="1:12" s="17" customFormat="1" ht="47.25" hidden="1" customHeight="1" x14ac:dyDescent="0.2">
      <c r="A1180" s="109"/>
      <c r="B1180" s="57" t="s">
        <v>171</v>
      </c>
      <c r="C1180" s="30">
        <v>929</v>
      </c>
      <c r="D1180" s="31" t="s">
        <v>8</v>
      </c>
      <c r="E1180" s="31" t="s">
        <v>7</v>
      </c>
      <c r="F1180" s="31" t="s">
        <v>7</v>
      </c>
      <c r="G1180" s="31" t="s">
        <v>90</v>
      </c>
      <c r="H1180" s="31"/>
      <c r="I1180" s="31"/>
      <c r="J1180" s="33"/>
      <c r="K1180" s="23">
        <f t="shared" si="45"/>
        <v>14</v>
      </c>
      <c r="L1180" s="17">
        <f>K1179+K1186+K1230</f>
        <v>318094.79999999993</v>
      </c>
    </row>
    <row r="1181" spans="1:12" s="17" customFormat="1" ht="47.25" hidden="1" customHeight="1" x14ac:dyDescent="0.2">
      <c r="A1181" s="109"/>
      <c r="B1181" s="57" t="s">
        <v>375</v>
      </c>
      <c r="C1181" s="30">
        <v>929</v>
      </c>
      <c r="D1181" s="31" t="s">
        <v>8</v>
      </c>
      <c r="E1181" s="31" t="s">
        <v>7</v>
      </c>
      <c r="F1181" s="31" t="s">
        <v>7</v>
      </c>
      <c r="G1181" s="31" t="s">
        <v>90</v>
      </c>
      <c r="H1181" s="31" t="s">
        <v>2</v>
      </c>
      <c r="I1181" s="31"/>
      <c r="J1181" s="33"/>
      <c r="K1181" s="23">
        <f t="shared" si="45"/>
        <v>14</v>
      </c>
    </row>
    <row r="1182" spans="1:12" s="17" customFormat="1" ht="18" hidden="1" customHeight="1" x14ac:dyDescent="0.2">
      <c r="A1182" s="109"/>
      <c r="B1182" s="29" t="s">
        <v>233</v>
      </c>
      <c r="C1182" s="30">
        <v>929</v>
      </c>
      <c r="D1182" s="31" t="s">
        <v>8</v>
      </c>
      <c r="E1182" s="31" t="s">
        <v>7</v>
      </c>
      <c r="F1182" s="31" t="s">
        <v>7</v>
      </c>
      <c r="G1182" s="31" t="s">
        <v>90</v>
      </c>
      <c r="H1182" s="31" t="s">
        <v>2</v>
      </c>
      <c r="I1182" s="31" t="s">
        <v>232</v>
      </c>
      <c r="J1182" s="33"/>
      <c r="K1182" s="23">
        <f>SUM(K1183)</f>
        <v>14</v>
      </c>
    </row>
    <row r="1183" spans="1:12" s="17" customFormat="1" ht="31.5" hidden="1" customHeight="1" x14ac:dyDescent="0.2">
      <c r="A1183" s="109"/>
      <c r="B1183" s="29" t="s">
        <v>122</v>
      </c>
      <c r="C1183" s="30">
        <v>929</v>
      </c>
      <c r="D1183" s="31" t="s">
        <v>8</v>
      </c>
      <c r="E1183" s="31" t="s">
        <v>7</v>
      </c>
      <c r="F1183" s="31" t="s">
        <v>7</v>
      </c>
      <c r="G1183" s="31" t="s">
        <v>90</v>
      </c>
      <c r="H1183" s="31" t="s">
        <v>2</v>
      </c>
      <c r="I1183" s="31" t="s">
        <v>232</v>
      </c>
      <c r="J1183" s="33" t="s">
        <v>49</v>
      </c>
      <c r="K1183" s="23">
        <v>14</v>
      </c>
    </row>
    <row r="1184" spans="1:12" s="17" customFormat="1" ht="18" hidden="1" customHeight="1" x14ac:dyDescent="0.2">
      <c r="A1184" s="109"/>
      <c r="B1184" s="57" t="s">
        <v>61</v>
      </c>
      <c r="C1184" s="33" t="s">
        <v>31</v>
      </c>
      <c r="D1184" s="31" t="s">
        <v>23</v>
      </c>
      <c r="E1184" s="31"/>
      <c r="F1184" s="31"/>
      <c r="G1184" s="31"/>
      <c r="H1184" s="31"/>
      <c r="I1184" s="31"/>
      <c r="J1184" s="31"/>
      <c r="K1184" s="23">
        <f>SUM(K1185+K1229)</f>
        <v>356266.19999999995</v>
      </c>
    </row>
    <row r="1185" spans="1:11" s="17" customFormat="1" ht="18" hidden="1" customHeight="1" x14ac:dyDescent="0.2">
      <c r="A1185" s="109"/>
      <c r="B1185" s="57" t="s">
        <v>261</v>
      </c>
      <c r="C1185" s="33">
        <v>929</v>
      </c>
      <c r="D1185" s="31" t="s">
        <v>23</v>
      </c>
      <c r="E1185" s="31" t="s">
        <v>5</v>
      </c>
      <c r="F1185" s="31"/>
      <c r="G1185" s="31"/>
      <c r="H1185" s="31"/>
      <c r="I1185" s="31"/>
      <c r="J1185" s="31"/>
      <c r="K1185" s="23">
        <f>SUM(K1186+K1220+Q1248)</f>
        <v>347877.1</v>
      </c>
    </row>
    <row r="1186" spans="1:11" s="17" customFormat="1" ht="18" hidden="1" customHeight="1" x14ac:dyDescent="0.2">
      <c r="A1186" s="109"/>
      <c r="B1186" s="34" t="s">
        <v>374</v>
      </c>
      <c r="C1186" s="33" t="s">
        <v>31</v>
      </c>
      <c r="D1186" s="31" t="s">
        <v>23</v>
      </c>
      <c r="E1186" s="31" t="s">
        <v>5</v>
      </c>
      <c r="F1186" s="31" t="s">
        <v>7</v>
      </c>
      <c r="G1186" s="31"/>
      <c r="H1186" s="31"/>
      <c r="I1186" s="31"/>
      <c r="J1186" s="31"/>
      <c r="K1186" s="23">
        <f>SUM(K1187+K1213)</f>
        <v>310006.69999999995</v>
      </c>
    </row>
    <row r="1187" spans="1:11" s="17" customFormat="1" ht="18" hidden="1" customHeight="1" x14ac:dyDescent="0.2">
      <c r="A1187" s="109"/>
      <c r="B1187" s="29" t="s">
        <v>169</v>
      </c>
      <c r="C1187" s="33" t="s">
        <v>31</v>
      </c>
      <c r="D1187" s="33" t="s">
        <v>23</v>
      </c>
      <c r="E1187" s="31" t="s">
        <v>5</v>
      </c>
      <c r="F1187" s="31" t="s">
        <v>7</v>
      </c>
      <c r="G1187" s="31" t="s">
        <v>116</v>
      </c>
      <c r="H1187" s="31"/>
      <c r="I1187" s="31"/>
      <c r="J1187" s="31"/>
      <c r="K1187" s="23">
        <f>SUM(K1188)</f>
        <v>307556.69999999995</v>
      </c>
    </row>
    <row r="1188" spans="1:11" s="17" customFormat="1" ht="31.5" hidden="1" customHeight="1" x14ac:dyDescent="0.2">
      <c r="A1188" s="109"/>
      <c r="B1188" s="29" t="s">
        <v>117</v>
      </c>
      <c r="C1188" s="33" t="s">
        <v>31</v>
      </c>
      <c r="D1188" s="31" t="s">
        <v>23</v>
      </c>
      <c r="E1188" s="31" t="s">
        <v>5</v>
      </c>
      <c r="F1188" s="31" t="s">
        <v>7</v>
      </c>
      <c r="G1188" s="31" t="s">
        <v>116</v>
      </c>
      <c r="H1188" s="31" t="s">
        <v>2</v>
      </c>
      <c r="I1188" s="31"/>
      <c r="J1188" s="31"/>
      <c r="K1188" s="23">
        <f>SUM(K1205+K1194+K1211+K1189+K1203+K1201+K1209+K1199+K1207)</f>
        <v>307556.69999999995</v>
      </c>
    </row>
    <row r="1189" spans="1:11" s="17" customFormat="1" ht="47.25" hidden="1" customHeight="1" x14ac:dyDescent="0.2">
      <c r="A1189" s="109"/>
      <c r="B1189" s="29" t="s">
        <v>66</v>
      </c>
      <c r="C1189" s="33" t="s">
        <v>31</v>
      </c>
      <c r="D1189" s="31" t="s">
        <v>23</v>
      </c>
      <c r="E1189" s="31" t="s">
        <v>5</v>
      </c>
      <c r="F1189" s="31" t="s">
        <v>7</v>
      </c>
      <c r="G1189" s="31" t="s">
        <v>116</v>
      </c>
      <c r="H1189" s="31" t="s">
        <v>2</v>
      </c>
      <c r="I1189" s="31" t="s">
        <v>85</v>
      </c>
      <c r="J1189" s="31"/>
      <c r="K1189" s="23">
        <f>SUM(K1190:K1193)</f>
        <v>302374.39999999997</v>
      </c>
    </row>
    <row r="1190" spans="1:11" s="17" customFormat="1" ht="47.25" hidden="1" customHeight="1" x14ac:dyDescent="0.2">
      <c r="A1190" s="109"/>
      <c r="B1190" s="36" t="s">
        <v>121</v>
      </c>
      <c r="C1190" s="33" t="s">
        <v>31</v>
      </c>
      <c r="D1190" s="31" t="s">
        <v>23</v>
      </c>
      <c r="E1190" s="31" t="s">
        <v>5</v>
      </c>
      <c r="F1190" s="31" t="s">
        <v>7</v>
      </c>
      <c r="G1190" s="31" t="s">
        <v>116</v>
      </c>
      <c r="H1190" s="31" t="s">
        <v>2</v>
      </c>
      <c r="I1190" s="31" t="s">
        <v>85</v>
      </c>
      <c r="J1190" s="31" t="s">
        <v>48</v>
      </c>
      <c r="K1190" s="23">
        <f>8217.2+33073</f>
        <v>41290.199999999997</v>
      </c>
    </row>
    <row r="1191" spans="1:11" s="17" customFormat="1" ht="31.5" hidden="1" customHeight="1" x14ac:dyDescent="0.2">
      <c r="A1191" s="109"/>
      <c r="B1191" s="29" t="s">
        <v>122</v>
      </c>
      <c r="C1191" s="33" t="s">
        <v>31</v>
      </c>
      <c r="D1191" s="31" t="s">
        <v>23</v>
      </c>
      <c r="E1191" s="31" t="s">
        <v>5</v>
      </c>
      <c r="F1191" s="31" t="s">
        <v>7</v>
      </c>
      <c r="G1191" s="31" t="s">
        <v>116</v>
      </c>
      <c r="H1191" s="31" t="s">
        <v>2</v>
      </c>
      <c r="I1191" s="31" t="s">
        <v>85</v>
      </c>
      <c r="J1191" s="31" t="s">
        <v>49</v>
      </c>
      <c r="K1191" s="23">
        <f>6428.7+1666.4</f>
        <v>8095.1</v>
      </c>
    </row>
    <row r="1192" spans="1:11" s="17" customFormat="1" ht="31.5" hidden="1" customHeight="1" x14ac:dyDescent="0.2">
      <c r="A1192" s="109"/>
      <c r="B1192" s="38" t="s">
        <v>120</v>
      </c>
      <c r="C1192" s="33" t="s">
        <v>31</v>
      </c>
      <c r="D1192" s="31" t="s">
        <v>23</v>
      </c>
      <c r="E1192" s="31" t="s">
        <v>5</v>
      </c>
      <c r="F1192" s="31" t="s">
        <v>7</v>
      </c>
      <c r="G1192" s="31" t="s">
        <v>116</v>
      </c>
      <c r="H1192" s="31" t="s">
        <v>2</v>
      </c>
      <c r="I1192" s="31" t="s">
        <v>85</v>
      </c>
      <c r="J1192" s="31" t="s">
        <v>59</v>
      </c>
      <c r="K1192" s="23">
        <v>252926.5</v>
      </c>
    </row>
    <row r="1193" spans="1:11" s="17" customFormat="1" ht="18" hidden="1" customHeight="1" x14ac:dyDescent="0.2">
      <c r="A1193" s="109"/>
      <c r="B1193" s="29" t="s">
        <v>50</v>
      </c>
      <c r="C1193" s="33" t="s">
        <v>31</v>
      </c>
      <c r="D1193" s="31" t="s">
        <v>23</v>
      </c>
      <c r="E1193" s="31" t="s">
        <v>5</v>
      </c>
      <c r="F1193" s="31" t="s">
        <v>7</v>
      </c>
      <c r="G1193" s="31" t="s">
        <v>116</v>
      </c>
      <c r="H1193" s="31" t="s">
        <v>2</v>
      </c>
      <c r="I1193" s="31" t="s">
        <v>85</v>
      </c>
      <c r="J1193" s="31" t="s">
        <v>51</v>
      </c>
      <c r="K1193" s="23">
        <f>32+30.6</f>
        <v>62.6</v>
      </c>
    </row>
    <row r="1194" spans="1:11" s="17" customFormat="1" ht="47.25" hidden="1" customHeight="1" x14ac:dyDescent="0.2">
      <c r="A1194" s="109"/>
      <c r="B1194" s="36" t="s">
        <v>376</v>
      </c>
      <c r="C1194" s="33" t="s">
        <v>31</v>
      </c>
      <c r="D1194" s="31" t="s">
        <v>23</v>
      </c>
      <c r="E1194" s="31" t="s">
        <v>5</v>
      </c>
      <c r="F1194" s="31" t="s">
        <v>7</v>
      </c>
      <c r="G1194" s="31" t="s">
        <v>116</v>
      </c>
      <c r="H1194" s="31" t="s">
        <v>2</v>
      </c>
      <c r="I1194" s="31" t="s">
        <v>151</v>
      </c>
      <c r="J1194" s="31"/>
      <c r="K1194" s="23">
        <f>SUM(K1195+K1196+K1197+K1198)</f>
        <v>1000</v>
      </c>
    </row>
    <row r="1195" spans="1:11" s="17" customFormat="1" ht="46.5" hidden="1" customHeight="1" x14ac:dyDescent="0.2">
      <c r="A1195" s="109"/>
      <c r="B1195" s="36" t="s">
        <v>121</v>
      </c>
      <c r="C1195" s="33" t="s">
        <v>31</v>
      </c>
      <c r="D1195" s="31" t="s">
        <v>23</v>
      </c>
      <c r="E1195" s="31" t="s">
        <v>5</v>
      </c>
      <c r="F1195" s="31" t="s">
        <v>7</v>
      </c>
      <c r="G1195" s="31" t="s">
        <v>116</v>
      </c>
      <c r="H1195" s="31" t="s">
        <v>2</v>
      </c>
      <c r="I1195" s="31" t="s">
        <v>151</v>
      </c>
      <c r="J1195" s="31" t="s">
        <v>48</v>
      </c>
      <c r="K1195" s="23"/>
    </row>
    <row r="1196" spans="1:11" s="17" customFormat="1" ht="31.5" hidden="1" customHeight="1" x14ac:dyDescent="0.2">
      <c r="A1196" s="109"/>
      <c r="B1196" s="29" t="s">
        <v>122</v>
      </c>
      <c r="C1196" s="33" t="s">
        <v>31</v>
      </c>
      <c r="D1196" s="31" t="s">
        <v>23</v>
      </c>
      <c r="E1196" s="31" t="s">
        <v>5</v>
      </c>
      <c r="F1196" s="31" t="s">
        <v>7</v>
      </c>
      <c r="G1196" s="31" t="s">
        <v>116</v>
      </c>
      <c r="H1196" s="31" t="s">
        <v>2</v>
      </c>
      <c r="I1196" s="31" t="s">
        <v>151</v>
      </c>
      <c r="J1196" s="31" t="s">
        <v>49</v>
      </c>
      <c r="K1196" s="23">
        <f>500+500</f>
        <v>1000</v>
      </c>
    </row>
    <row r="1197" spans="1:11" s="17" customFormat="1" ht="18" hidden="1" customHeight="1" x14ac:dyDescent="0.2">
      <c r="A1197" s="109"/>
      <c r="B1197" s="36" t="s">
        <v>55</v>
      </c>
      <c r="C1197" s="33" t="s">
        <v>31</v>
      </c>
      <c r="D1197" s="31" t="s">
        <v>23</v>
      </c>
      <c r="E1197" s="31" t="s">
        <v>5</v>
      </c>
      <c r="F1197" s="31" t="s">
        <v>7</v>
      </c>
      <c r="G1197" s="31" t="s">
        <v>116</v>
      </c>
      <c r="H1197" s="31" t="s">
        <v>2</v>
      </c>
      <c r="I1197" s="31" t="s">
        <v>151</v>
      </c>
      <c r="J1197" s="31" t="s">
        <v>56</v>
      </c>
      <c r="K1197" s="23"/>
    </row>
    <row r="1198" spans="1:11" s="17" customFormat="1" ht="31.5" hidden="1" customHeight="1" x14ac:dyDescent="0.2">
      <c r="A1198" s="109"/>
      <c r="B1198" s="38" t="s">
        <v>120</v>
      </c>
      <c r="C1198" s="33" t="s">
        <v>31</v>
      </c>
      <c r="D1198" s="31" t="s">
        <v>23</v>
      </c>
      <c r="E1198" s="31" t="s">
        <v>5</v>
      </c>
      <c r="F1198" s="31" t="s">
        <v>7</v>
      </c>
      <c r="G1198" s="31" t="s">
        <v>116</v>
      </c>
      <c r="H1198" s="31" t="s">
        <v>2</v>
      </c>
      <c r="I1198" s="31" t="s">
        <v>151</v>
      </c>
      <c r="J1198" s="31" t="s">
        <v>59</v>
      </c>
      <c r="K1198" s="23"/>
    </row>
    <row r="1199" spans="1:11" s="17" customFormat="1" ht="47.25" hidden="1" customHeight="1" x14ac:dyDescent="0.2">
      <c r="A1199" s="109"/>
      <c r="B1199" s="38" t="s">
        <v>578</v>
      </c>
      <c r="C1199" s="33" t="s">
        <v>31</v>
      </c>
      <c r="D1199" s="31" t="s">
        <v>23</v>
      </c>
      <c r="E1199" s="31" t="s">
        <v>5</v>
      </c>
      <c r="F1199" s="31" t="s">
        <v>7</v>
      </c>
      <c r="G1199" s="31" t="s">
        <v>116</v>
      </c>
      <c r="H1199" s="31" t="s">
        <v>2</v>
      </c>
      <c r="I1199" s="31" t="s">
        <v>577</v>
      </c>
      <c r="J1199" s="31"/>
      <c r="K1199" s="23">
        <f>K1200</f>
        <v>204</v>
      </c>
    </row>
    <row r="1200" spans="1:11" s="17" customFormat="1" ht="31.5" hidden="1" customHeight="1" x14ac:dyDescent="0.2">
      <c r="A1200" s="109"/>
      <c r="B1200" s="38" t="s">
        <v>120</v>
      </c>
      <c r="C1200" s="33" t="s">
        <v>31</v>
      </c>
      <c r="D1200" s="31" t="s">
        <v>23</v>
      </c>
      <c r="E1200" s="31" t="s">
        <v>5</v>
      </c>
      <c r="F1200" s="31" t="s">
        <v>7</v>
      </c>
      <c r="G1200" s="31" t="s">
        <v>116</v>
      </c>
      <c r="H1200" s="31" t="s">
        <v>2</v>
      </c>
      <c r="I1200" s="31" t="s">
        <v>577</v>
      </c>
      <c r="J1200" s="31" t="s">
        <v>59</v>
      </c>
      <c r="K1200" s="23">
        <v>204</v>
      </c>
    </row>
    <row r="1201" spans="1:11" s="17" customFormat="1" ht="18" hidden="1" customHeight="1" x14ac:dyDescent="0.2">
      <c r="A1201" s="109"/>
      <c r="B1201" s="38" t="s">
        <v>557</v>
      </c>
      <c r="C1201" s="33" t="s">
        <v>31</v>
      </c>
      <c r="D1201" s="31" t="s">
        <v>23</v>
      </c>
      <c r="E1201" s="31" t="s">
        <v>5</v>
      </c>
      <c r="F1201" s="31" t="s">
        <v>7</v>
      </c>
      <c r="G1201" s="31" t="s">
        <v>116</v>
      </c>
      <c r="H1201" s="31" t="s">
        <v>2</v>
      </c>
      <c r="I1201" s="31" t="s">
        <v>556</v>
      </c>
      <c r="J1201" s="33"/>
      <c r="K1201" s="23">
        <f>K1202</f>
        <v>0</v>
      </c>
    </row>
    <row r="1202" spans="1:11" s="17" customFormat="1" ht="31.5" hidden="1" customHeight="1" x14ac:dyDescent="0.2">
      <c r="A1202" s="109"/>
      <c r="B1202" s="38" t="s">
        <v>120</v>
      </c>
      <c r="C1202" s="33" t="s">
        <v>31</v>
      </c>
      <c r="D1202" s="31" t="s">
        <v>23</v>
      </c>
      <c r="E1202" s="31" t="s">
        <v>5</v>
      </c>
      <c r="F1202" s="31" t="s">
        <v>7</v>
      </c>
      <c r="G1202" s="31" t="s">
        <v>116</v>
      </c>
      <c r="H1202" s="31" t="s">
        <v>2</v>
      </c>
      <c r="I1202" s="31" t="s">
        <v>556</v>
      </c>
      <c r="J1202" s="33" t="s">
        <v>59</v>
      </c>
      <c r="K1202" s="23"/>
    </row>
    <row r="1203" spans="1:11" s="17" customFormat="1" ht="31.5" hidden="1" customHeight="1" x14ac:dyDescent="0.2">
      <c r="A1203" s="109"/>
      <c r="B1203" s="38" t="s">
        <v>546</v>
      </c>
      <c r="C1203" s="33" t="s">
        <v>31</v>
      </c>
      <c r="D1203" s="31" t="s">
        <v>23</v>
      </c>
      <c r="E1203" s="31" t="s">
        <v>5</v>
      </c>
      <c r="F1203" s="31" t="s">
        <v>7</v>
      </c>
      <c r="G1203" s="31" t="s">
        <v>116</v>
      </c>
      <c r="H1203" s="31" t="s">
        <v>2</v>
      </c>
      <c r="I1203" s="31" t="s">
        <v>545</v>
      </c>
      <c r="J1203" s="33"/>
      <c r="K1203" s="23">
        <f>K1204</f>
        <v>0</v>
      </c>
    </row>
    <row r="1204" spans="1:11" s="17" customFormat="1" ht="33" hidden="1" customHeight="1" x14ac:dyDescent="0.2">
      <c r="A1204" s="109"/>
      <c r="B1204" s="38" t="s">
        <v>120</v>
      </c>
      <c r="C1204" s="33" t="s">
        <v>31</v>
      </c>
      <c r="D1204" s="31" t="s">
        <v>23</v>
      </c>
      <c r="E1204" s="31" t="s">
        <v>5</v>
      </c>
      <c r="F1204" s="31" t="s">
        <v>7</v>
      </c>
      <c r="G1204" s="31" t="s">
        <v>116</v>
      </c>
      <c r="H1204" s="31" t="s">
        <v>2</v>
      </c>
      <c r="I1204" s="31" t="s">
        <v>545</v>
      </c>
      <c r="J1204" s="33" t="s">
        <v>59</v>
      </c>
      <c r="K1204" s="23"/>
    </row>
    <row r="1205" spans="1:11" ht="93" hidden="1" customHeight="1" x14ac:dyDescent="0.2">
      <c r="A1205" s="109"/>
      <c r="B1205" s="35" t="s">
        <v>224</v>
      </c>
      <c r="C1205" s="33" t="s">
        <v>31</v>
      </c>
      <c r="D1205" s="31" t="s">
        <v>23</v>
      </c>
      <c r="E1205" s="31" t="s">
        <v>5</v>
      </c>
      <c r="F1205" s="31" t="s">
        <v>7</v>
      </c>
      <c r="G1205" s="31" t="s">
        <v>116</v>
      </c>
      <c r="H1205" s="31" t="s">
        <v>2</v>
      </c>
      <c r="I1205" s="31" t="s">
        <v>118</v>
      </c>
      <c r="J1205" s="31"/>
      <c r="K1205" s="23">
        <f>SUM(K1206)</f>
        <v>625</v>
      </c>
    </row>
    <row r="1206" spans="1:11" ht="31.5" hidden="1" customHeight="1" x14ac:dyDescent="0.2">
      <c r="A1206" s="109"/>
      <c r="B1206" s="38" t="s">
        <v>120</v>
      </c>
      <c r="C1206" s="33" t="s">
        <v>31</v>
      </c>
      <c r="D1206" s="31" t="s">
        <v>23</v>
      </c>
      <c r="E1206" s="31" t="s">
        <v>5</v>
      </c>
      <c r="F1206" s="31" t="s">
        <v>7</v>
      </c>
      <c r="G1206" s="31" t="s">
        <v>116</v>
      </c>
      <c r="H1206" s="31" t="s">
        <v>2</v>
      </c>
      <c r="I1206" s="31" t="s">
        <v>118</v>
      </c>
      <c r="J1206" s="31" t="s">
        <v>59</v>
      </c>
      <c r="K1206" s="23">
        <v>625</v>
      </c>
    </row>
    <row r="1207" spans="1:11" ht="72.599999999999994" hidden="1" customHeight="1" x14ac:dyDescent="0.2">
      <c r="A1207" s="109"/>
      <c r="B1207" s="38" t="s">
        <v>198</v>
      </c>
      <c r="C1207" s="33" t="s">
        <v>31</v>
      </c>
      <c r="D1207" s="31" t="s">
        <v>23</v>
      </c>
      <c r="E1207" s="31" t="s">
        <v>5</v>
      </c>
      <c r="F1207" s="31" t="s">
        <v>7</v>
      </c>
      <c r="G1207" s="31" t="s">
        <v>116</v>
      </c>
      <c r="H1207" s="31" t="s">
        <v>2</v>
      </c>
      <c r="I1207" s="31" t="s">
        <v>106</v>
      </c>
      <c r="J1207" s="31"/>
      <c r="K1207" s="23">
        <f>K1208</f>
        <v>0</v>
      </c>
    </row>
    <row r="1208" spans="1:11" ht="30" hidden="1" customHeight="1" x14ac:dyDescent="0.2">
      <c r="A1208" s="109"/>
      <c r="B1208" s="38" t="s">
        <v>120</v>
      </c>
      <c r="C1208" s="33" t="s">
        <v>31</v>
      </c>
      <c r="D1208" s="31" t="s">
        <v>23</v>
      </c>
      <c r="E1208" s="31" t="s">
        <v>5</v>
      </c>
      <c r="F1208" s="31" t="s">
        <v>7</v>
      </c>
      <c r="G1208" s="31" t="s">
        <v>116</v>
      </c>
      <c r="H1208" s="31" t="s">
        <v>2</v>
      </c>
      <c r="I1208" s="31" t="s">
        <v>106</v>
      </c>
      <c r="J1208" s="31" t="s">
        <v>59</v>
      </c>
      <c r="K1208" s="23"/>
    </row>
    <row r="1209" spans="1:11" ht="30" hidden="1" customHeight="1" x14ac:dyDescent="0.2">
      <c r="A1209" s="109"/>
      <c r="B1209" s="38" t="s">
        <v>280</v>
      </c>
      <c r="C1209" s="33" t="s">
        <v>31</v>
      </c>
      <c r="D1209" s="31" t="s">
        <v>23</v>
      </c>
      <c r="E1209" s="31" t="s">
        <v>5</v>
      </c>
      <c r="F1209" s="31" t="s">
        <v>7</v>
      </c>
      <c r="G1209" s="31" t="s">
        <v>116</v>
      </c>
      <c r="H1209" s="31" t="s">
        <v>2</v>
      </c>
      <c r="I1209" s="31" t="s">
        <v>279</v>
      </c>
      <c r="J1209" s="31"/>
      <c r="K1209" s="23">
        <f>K1210</f>
        <v>0</v>
      </c>
    </row>
    <row r="1210" spans="1:11" ht="30" hidden="1" customHeight="1" x14ac:dyDescent="0.2">
      <c r="A1210" s="109"/>
      <c r="B1210" s="36" t="s">
        <v>120</v>
      </c>
      <c r="C1210" s="33" t="s">
        <v>31</v>
      </c>
      <c r="D1210" s="31" t="s">
        <v>23</v>
      </c>
      <c r="E1210" s="31" t="s">
        <v>5</v>
      </c>
      <c r="F1210" s="31" t="s">
        <v>7</v>
      </c>
      <c r="G1210" s="31" t="s">
        <v>116</v>
      </c>
      <c r="H1210" s="31" t="s">
        <v>2</v>
      </c>
      <c r="I1210" s="31" t="s">
        <v>279</v>
      </c>
      <c r="J1210" s="31" t="s">
        <v>59</v>
      </c>
      <c r="K1210" s="23"/>
    </row>
    <row r="1211" spans="1:11" ht="30" hidden="1" customHeight="1" x14ac:dyDescent="0.2">
      <c r="A1211" s="109"/>
      <c r="B1211" s="29" t="s">
        <v>299</v>
      </c>
      <c r="C1211" s="33" t="s">
        <v>31</v>
      </c>
      <c r="D1211" s="31" t="s">
        <v>23</v>
      </c>
      <c r="E1211" s="31" t="s">
        <v>5</v>
      </c>
      <c r="F1211" s="31" t="s">
        <v>7</v>
      </c>
      <c r="G1211" s="31" t="s">
        <v>116</v>
      </c>
      <c r="H1211" s="31" t="s">
        <v>2</v>
      </c>
      <c r="I1211" s="31" t="s">
        <v>212</v>
      </c>
      <c r="J1211" s="33"/>
      <c r="K1211" s="23">
        <f>K1212</f>
        <v>3353.3</v>
      </c>
    </row>
    <row r="1212" spans="1:11" ht="30" hidden="1" customHeight="1" x14ac:dyDescent="0.2">
      <c r="A1212" s="109"/>
      <c r="B1212" s="36" t="s">
        <v>120</v>
      </c>
      <c r="C1212" s="33" t="s">
        <v>31</v>
      </c>
      <c r="D1212" s="31" t="s">
        <v>23</v>
      </c>
      <c r="E1212" s="31" t="s">
        <v>5</v>
      </c>
      <c r="F1212" s="31" t="s">
        <v>7</v>
      </c>
      <c r="G1212" s="31" t="s">
        <v>116</v>
      </c>
      <c r="H1212" s="31" t="s">
        <v>2</v>
      </c>
      <c r="I1212" s="31" t="s">
        <v>212</v>
      </c>
      <c r="J1212" s="33" t="s">
        <v>59</v>
      </c>
      <c r="K1212" s="23">
        <f>1753.1+384.8+998.4+217</f>
        <v>3353.3</v>
      </c>
    </row>
    <row r="1213" spans="1:11" s="17" customFormat="1" ht="18" hidden="1" customHeight="1" x14ac:dyDescent="0.2">
      <c r="A1213" s="109"/>
      <c r="B1213" s="36" t="s">
        <v>170</v>
      </c>
      <c r="C1213" s="33" t="s">
        <v>31</v>
      </c>
      <c r="D1213" s="31" t="s">
        <v>23</v>
      </c>
      <c r="E1213" s="31" t="s">
        <v>5</v>
      </c>
      <c r="F1213" s="31" t="s">
        <v>7</v>
      </c>
      <c r="G1213" s="31" t="s">
        <v>128</v>
      </c>
      <c r="H1213" s="31"/>
      <c r="I1213" s="31"/>
      <c r="J1213" s="31"/>
      <c r="K1213" s="23">
        <f t="shared" ref="K1213:K1214" si="46">SUM(K1214)</f>
        <v>2450</v>
      </c>
    </row>
    <row r="1214" spans="1:11" s="17" customFormat="1" ht="47.25" hidden="1" customHeight="1" x14ac:dyDescent="0.2">
      <c r="A1214" s="109"/>
      <c r="B1214" s="36" t="s">
        <v>152</v>
      </c>
      <c r="C1214" s="33" t="s">
        <v>31</v>
      </c>
      <c r="D1214" s="31" t="s">
        <v>23</v>
      </c>
      <c r="E1214" s="31" t="s">
        <v>5</v>
      </c>
      <c r="F1214" s="31" t="s">
        <v>7</v>
      </c>
      <c r="G1214" s="31" t="s">
        <v>128</v>
      </c>
      <c r="H1214" s="31" t="s">
        <v>2</v>
      </c>
      <c r="I1214" s="31"/>
      <c r="J1214" s="31"/>
      <c r="K1214" s="23">
        <f t="shared" si="46"/>
        <v>2450</v>
      </c>
    </row>
    <row r="1215" spans="1:11" s="17" customFormat="1" ht="18" hidden="1" customHeight="1" x14ac:dyDescent="0.2">
      <c r="A1215" s="109"/>
      <c r="B1215" s="36" t="s">
        <v>491</v>
      </c>
      <c r="C1215" s="33" t="s">
        <v>31</v>
      </c>
      <c r="D1215" s="31" t="s">
        <v>23</v>
      </c>
      <c r="E1215" s="31" t="s">
        <v>5</v>
      </c>
      <c r="F1215" s="31" t="s">
        <v>7</v>
      </c>
      <c r="G1215" s="31" t="s">
        <v>128</v>
      </c>
      <c r="H1215" s="31" t="s">
        <v>2</v>
      </c>
      <c r="I1215" s="31" t="s">
        <v>153</v>
      </c>
      <c r="J1215" s="31"/>
      <c r="K1215" s="23">
        <f>SUM(K1216:K1219)</f>
        <v>2450</v>
      </c>
    </row>
    <row r="1216" spans="1:11" s="17" customFormat="1" ht="47.25" hidden="1" customHeight="1" x14ac:dyDescent="0.2">
      <c r="A1216" s="109"/>
      <c r="B1216" s="36" t="s">
        <v>121</v>
      </c>
      <c r="C1216" s="33" t="s">
        <v>31</v>
      </c>
      <c r="D1216" s="31" t="s">
        <v>23</v>
      </c>
      <c r="E1216" s="31" t="s">
        <v>5</v>
      </c>
      <c r="F1216" s="31" t="s">
        <v>7</v>
      </c>
      <c r="G1216" s="31" t="s">
        <v>128</v>
      </c>
      <c r="H1216" s="31" t="s">
        <v>2</v>
      </c>
      <c r="I1216" s="31" t="s">
        <v>153</v>
      </c>
      <c r="J1216" s="31" t="s">
        <v>48</v>
      </c>
      <c r="K1216" s="23"/>
    </row>
    <row r="1217" spans="1:19" s="17" customFormat="1" ht="31.5" hidden="1" customHeight="1" x14ac:dyDescent="0.2">
      <c r="A1217" s="109"/>
      <c r="B1217" s="29" t="s">
        <v>122</v>
      </c>
      <c r="C1217" s="33" t="s">
        <v>31</v>
      </c>
      <c r="D1217" s="31" t="s">
        <v>23</v>
      </c>
      <c r="E1217" s="31" t="s">
        <v>5</v>
      </c>
      <c r="F1217" s="31" t="s">
        <v>7</v>
      </c>
      <c r="G1217" s="31" t="s">
        <v>128</v>
      </c>
      <c r="H1217" s="31" t="s">
        <v>2</v>
      </c>
      <c r="I1217" s="31" t="s">
        <v>153</v>
      </c>
      <c r="J1217" s="31" t="s">
        <v>49</v>
      </c>
      <c r="K1217" s="23">
        <v>2450</v>
      </c>
    </row>
    <row r="1218" spans="1:19" s="17" customFormat="1" ht="18" hidden="1" customHeight="1" x14ac:dyDescent="0.2">
      <c r="A1218" s="109"/>
      <c r="B1218" s="29" t="s">
        <v>55</v>
      </c>
      <c r="C1218" s="33" t="s">
        <v>31</v>
      </c>
      <c r="D1218" s="31" t="s">
        <v>23</v>
      </c>
      <c r="E1218" s="31" t="s">
        <v>5</v>
      </c>
      <c r="F1218" s="31" t="s">
        <v>7</v>
      </c>
      <c r="G1218" s="31" t="s">
        <v>128</v>
      </c>
      <c r="H1218" s="31" t="s">
        <v>2</v>
      </c>
      <c r="I1218" s="31" t="s">
        <v>153</v>
      </c>
      <c r="J1218" s="31" t="s">
        <v>56</v>
      </c>
      <c r="K1218" s="23"/>
    </row>
    <row r="1219" spans="1:19" ht="31.5" hidden="1" customHeight="1" x14ac:dyDescent="0.2">
      <c r="A1219" s="109"/>
      <c r="B1219" s="36" t="s">
        <v>120</v>
      </c>
      <c r="C1219" s="33" t="s">
        <v>31</v>
      </c>
      <c r="D1219" s="31" t="s">
        <v>23</v>
      </c>
      <c r="E1219" s="31" t="s">
        <v>5</v>
      </c>
      <c r="F1219" s="31" t="s">
        <v>7</v>
      </c>
      <c r="G1219" s="31" t="s">
        <v>128</v>
      </c>
      <c r="H1219" s="31" t="s">
        <v>2</v>
      </c>
      <c r="I1219" s="31" t="s">
        <v>153</v>
      </c>
      <c r="J1219" s="31" t="s">
        <v>59</v>
      </c>
      <c r="K1219" s="23"/>
    </row>
    <row r="1220" spans="1:19" ht="31.5" hidden="1" customHeight="1" x14ac:dyDescent="0.2">
      <c r="A1220" s="109"/>
      <c r="B1220" s="34" t="s">
        <v>195</v>
      </c>
      <c r="C1220" s="33" t="s">
        <v>31</v>
      </c>
      <c r="D1220" s="31" t="s">
        <v>23</v>
      </c>
      <c r="E1220" s="31" t="s">
        <v>5</v>
      </c>
      <c r="F1220" s="31" t="s">
        <v>40</v>
      </c>
      <c r="G1220" s="31"/>
      <c r="H1220" s="31"/>
      <c r="I1220" s="31"/>
      <c r="J1220" s="31"/>
      <c r="K1220" s="23">
        <f>K1221+K1225</f>
        <v>37870.400000000001</v>
      </c>
    </row>
    <row r="1221" spans="1:19" ht="18" hidden="1" customHeight="1" x14ac:dyDescent="0.2">
      <c r="A1221" s="109"/>
      <c r="B1221" s="34" t="s">
        <v>163</v>
      </c>
      <c r="C1221" s="33" t="s">
        <v>31</v>
      </c>
      <c r="D1221" s="31" t="s">
        <v>23</v>
      </c>
      <c r="E1221" s="33" t="s">
        <v>5</v>
      </c>
      <c r="F1221" s="33" t="s">
        <v>40</v>
      </c>
      <c r="G1221" s="30">
        <v>2</v>
      </c>
      <c r="H1221" s="33"/>
      <c r="I1221" s="33"/>
      <c r="J1221" s="33"/>
      <c r="K1221" s="23">
        <f>K1222</f>
        <v>0</v>
      </c>
    </row>
    <row r="1222" spans="1:19" ht="31.5" hidden="1" customHeight="1" x14ac:dyDescent="0.2">
      <c r="A1222" s="109"/>
      <c r="B1222" s="34" t="s">
        <v>194</v>
      </c>
      <c r="C1222" s="33" t="s">
        <v>31</v>
      </c>
      <c r="D1222" s="31" t="s">
        <v>23</v>
      </c>
      <c r="E1222" s="33" t="s">
        <v>5</v>
      </c>
      <c r="F1222" s="33" t="s">
        <v>40</v>
      </c>
      <c r="G1222" s="30">
        <v>2</v>
      </c>
      <c r="H1222" s="33" t="s">
        <v>4</v>
      </c>
      <c r="I1222" s="33"/>
      <c r="J1222" s="33"/>
      <c r="K1222" s="23">
        <f>K1223</f>
        <v>0</v>
      </c>
    </row>
    <row r="1223" spans="1:19" ht="48.75" hidden="1" customHeight="1" x14ac:dyDescent="0.2">
      <c r="A1223" s="109"/>
      <c r="B1223" s="34" t="s">
        <v>218</v>
      </c>
      <c r="C1223" s="33" t="s">
        <v>31</v>
      </c>
      <c r="D1223" s="31" t="s">
        <v>23</v>
      </c>
      <c r="E1223" s="33" t="s">
        <v>5</v>
      </c>
      <c r="F1223" s="33" t="s">
        <v>40</v>
      </c>
      <c r="G1223" s="30">
        <v>2</v>
      </c>
      <c r="H1223" s="33" t="s">
        <v>4</v>
      </c>
      <c r="I1223" s="33" t="s">
        <v>193</v>
      </c>
      <c r="J1223" s="33"/>
      <c r="K1223" s="23">
        <f>K1224</f>
        <v>0</v>
      </c>
    </row>
    <row r="1224" spans="1:19" ht="31.5" hidden="1" customHeight="1" x14ac:dyDescent="0.2">
      <c r="A1224" s="109"/>
      <c r="B1224" s="38" t="s">
        <v>120</v>
      </c>
      <c r="C1224" s="33" t="s">
        <v>31</v>
      </c>
      <c r="D1224" s="31" t="s">
        <v>23</v>
      </c>
      <c r="E1224" s="33" t="s">
        <v>5</v>
      </c>
      <c r="F1224" s="33" t="s">
        <v>40</v>
      </c>
      <c r="G1224" s="30">
        <v>2</v>
      </c>
      <c r="H1224" s="33" t="s">
        <v>4</v>
      </c>
      <c r="I1224" s="33" t="s">
        <v>193</v>
      </c>
      <c r="J1224" s="33" t="s">
        <v>59</v>
      </c>
      <c r="K1224" s="23"/>
    </row>
    <row r="1225" spans="1:19" ht="18" hidden="1" customHeight="1" x14ac:dyDescent="0.2">
      <c r="A1225" s="109"/>
      <c r="B1225" s="29" t="s">
        <v>365</v>
      </c>
      <c r="C1225" s="33" t="s">
        <v>31</v>
      </c>
      <c r="D1225" s="31" t="s">
        <v>23</v>
      </c>
      <c r="E1225" s="31" t="s">
        <v>5</v>
      </c>
      <c r="F1225" s="31" t="s">
        <v>40</v>
      </c>
      <c r="G1225" s="31" t="s">
        <v>138</v>
      </c>
      <c r="H1225" s="31"/>
      <c r="I1225" s="31"/>
      <c r="J1225" s="33"/>
      <c r="K1225" s="23">
        <f>K1226</f>
        <v>37870.400000000001</v>
      </c>
    </row>
    <row r="1226" spans="1:19" s="48" customFormat="1" ht="31.5" hidden="1" customHeight="1" x14ac:dyDescent="0.2">
      <c r="A1226" s="109"/>
      <c r="B1226" s="29" t="s">
        <v>368</v>
      </c>
      <c r="C1226" s="33" t="s">
        <v>31</v>
      </c>
      <c r="D1226" s="31" t="s">
        <v>23</v>
      </c>
      <c r="E1226" s="31" t="s">
        <v>5</v>
      </c>
      <c r="F1226" s="31" t="s">
        <v>40</v>
      </c>
      <c r="G1226" s="31" t="s">
        <v>138</v>
      </c>
      <c r="H1226" s="31" t="s">
        <v>2</v>
      </c>
      <c r="I1226" s="31"/>
      <c r="J1226" s="33"/>
      <c r="K1226" s="23">
        <f>K1227</f>
        <v>37870.400000000001</v>
      </c>
      <c r="L1226" s="1"/>
      <c r="M1226" s="1"/>
      <c r="N1226" s="1"/>
      <c r="O1226" s="1"/>
      <c r="P1226" s="1"/>
      <c r="Q1226" s="1"/>
      <c r="R1226" s="1"/>
      <c r="S1226" s="1"/>
    </row>
    <row r="1227" spans="1:19" s="48" customFormat="1" ht="47.25" hidden="1" customHeight="1" x14ac:dyDescent="0.2">
      <c r="A1227" s="109"/>
      <c r="B1227" s="29" t="s">
        <v>369</v>
      </c>
      <c r="C1227" s="33" t="s">
        <v>31</v>
      </c>
      <c r="D1227" s="31" t="s">
        <v>23</v>
      </c>
      <c r="E1227" s="31" t="s">
        <v>5</v>
      </c>
      <c r="F1227" s="31" t="s">
        <v>40</v>
      </c>
      <c r="G1227" s="31" t="s">
        <v>138</v>
      </c>
      <c r="H1227" s="31" t="s">
        <v>2</v>
      </c>
      <c r="I1227" s="31" t="s">
        <v>150</v>
      </c>
      <c r="J1227" s="33"/>
      <c r="K1227" s="23">
        <f>K1228</f>
        <v>37870.400000000001</v>
      </c>
      <c r="L1227" s="1"/>
      <c r="M1227" s="1"/>
      <c r="N1227" s="1"/>
      <c r="O1227" s="1"/>
      <c r="P1227" s="1"/>
      <c r="Q1227" s="1"/>
      <c r="R1227" s="1"/>
      <c r="S1227" s="1"/>
    </row>
    <row r="1228" spans="1:19" s="48" customFormat="1" ht="31.5" hidden="1" customHeight="1" x14ac:dyDescent="0.2">
      <c r="A1228" s="109"/>
      <c r="B1228" s="38" t="s">
        <v>120</v>
      </c>
      <c r="C1228" s="33" t="s">
        <v>31</v>
      </c>
      <c r="D1228" s="31" t="s">
        <v>23</v>
      </c>
      <c r="E1228" s="31" t="s">
        <v>5</v>
      </c>
      <c r="F1228" s="31" t="s">
        <v>40</v>
      </c>
      <c r="G1228" s="31" t="s">
        <v>138</v>
      </c>
      <c r="H1228" s="31" t="s">
        <v>2</v>
      </c>
      <c r="I1228" s="31" t="s">
        <v>150</v>
      </c>
      <c r="J1228" s="33" t="s">
        <v>59</v>
      </c>
      <c r="K1228" s="23">
        <v>37870.400000000001</v>
      </c>
      <c r="L1228" s="1"/>
      <c r="M1228" s="1"/>
      <c r="N1228" s="1"/>
      <c r="O1228" s="1"/>
      <c r="P1228" s="1"/>
      <c r="Q1228" s="1"/>
      <c r="R1228" s="1"/>
      <c r="S1228" s="1"/>
    </row>
    <row r="1229" spans="1:19" s="48" customFormat="1" ht="18" hidden="1" customHeight="1" x14ac:dyDescent="0.2">
      <c r="A1229" s="109"/>
      <c r="B1229" s="57" t="s">
        <v>65</v>
      </c>
      <c r="C1229" s="33">
        <v>929</v>
      </c>
      <c r="D1229" s="31" t="s">
        <v>23</v>
      </c>
      <c r="E1229" s="31" t="s">
        <v>7</v>
      </c>
      <c r="F1229" s="31"/>
      <c r="G1229" s="31"/>
      <c r="H1229" s="31"/>
      <c r="I1229" s="31"/>
      <c r="J1229" s="31"/>
      <c r="K1229" s="23">
        <f>K1230+K1239</f>
        <v>8389.1</v>
      </c>
      <c r="L1229" s="1"/>
      <c r="M1229" s="1"/>
      <c r="N1229" s="1"/>
      <c r="O1229" s="1"/>
      <c r="P1229" s="1"/>
      <c r="Q1229" s="1"/>
      <c r="R1229" s="1"/>
      <c r="S1229" s="1"/>
    </row>
    <row r="1230" spans="1:19" s="48" customFormat="1" ht="18" hidden="1" customHeight="1" x14ac:dyDescent="0.2">
      <c r="A1230" s="109"/>
      <c r="B1230" s="57" t="s">
        <v>374</v>
      </c>
      <c r="C1230" s="33" t="s">
        <v>31</v>
      </c>
      <c r="D1230" s="31" t="s">
        <v>23</v>
      </c>
      <c r="E1230" s="31" t="s">
        <v>7</v>
      </c>
      <c r="F1230" s="31" t="s">
        <v>7</v>
      </c>
      <c r="G1230" s="31"/>
      <c r="H1230" s="31"/>
      <c r="I1230" s="31"/>
      <c r="J1230" s="31"/>
      <c r="K1230" s="23">
        <f t="shared" ref="K1230:K1231" si="47">SUM(K1231)</f>
        <v>8074.1</v>
      </c>
      <c r="L1230" s="1"/>
      <c r="M1230" s="1"/>
      <c r="N1230" s="1"/>
      <c r="O1230" s="1"/>
      <c r="P1230" s="1"/>
      <c r="Q1230" s="1"/>
      <c r="R1230" s="1"/>
      <c r="S1230" s="1"/>
    </row>
    <row r="1231" spans="1:19" s="48" customFormat="1" ht="47.25" hidden="1" customHeight="1" x14ac:dyDescent="0.2">
      <c r="A1231" s="109"/>
      <c r="B1231" s="57" t="s">
        <v>171</v>
      </c>
      <c r="C1231" s="33" t="s">
        <v>31</v>
      </c>
      <c r="D1231" s="31" t="s">
        <v>23</v>
      </c>
      <c r="E1231" s="31" t="s">
        <v>7</v>
      </c>
      <c r="F1231" s="31" t="s">
        <v>7</v>
      </c>
      <c r="G1231" s="31" t="s">
        <v>90</v>
      </c>
      <c r="H1231" s="31"/>
      <c r="I1231" s="31"/>
      <c r="J1231" s="31"/>
      <c r="K1231" s="23">
        <f t="shared" si="47"/>
        <v>8074.1</v>
      </c>
      <c r="L1231" s="1"/>
      <c r="M1231" s="1"/>
      <c r="N1231" s="1"/>
      <c r="O1231" s="1"/>
      <c r="P1231" s="1"/>
      <c r="Q1231" s="1"/>
      <c r="R1231" s="1"/>
      <c r="S1231" s="1"/>
    </row>
    <row r="1232" spans="1:19" s="48" customFormat="1" ht="47.25" hidden="1" customHeight="1" x14ac:dyDescent="0.2">
      <c r="A1232" s="109"/>
      <c r="B1232" s="57" t="s">
        <v>375</v>
      </c>
      <c r="C1232" s="33" t="s">
        <v>31</v>
      </c>
      <c r="D1232" s="31" t="s">
        <v>23</v>
      </c>
      <c r="E1232" s="31" t="s">
        <v>7</v>
      </c>
      <c r="F1232" s="31" t="s">
        <v>7</v>
      </c>
      <c r="G1232" s="31" t="s">
        <v>90</v>
      </c>
      <c r="H1232" s="31" t="s">
        <v>2</v>
      </c>
      <c r="I1232" s="31"/>
      <c r="J1232" s="31"/>
      <c r="K1232" s="23">
        <f>SUM(K1233+K1237)</f>
        <v>8074.1</v>
      </c>
      <c r="L1232" s="1"/>
      <c r="M1232" s="1"/>
      <c r="N1232" s="1"/>
      <c r="O1232" s="1"/>
      <c r="P1232" s="1"/>
      <c r="Q1232" s="1"/>
      <c r="R1232" s="1"/>
      <c r="S1232" s="1"/>
    </row>
    <row r="1233" spans="1:19" s="48" customFormat="1" ht="18" hidden="1" customHeight="1" x14ac:dyDescent="0.2">
      <c r="A1233" s="109"/>
      <c r="B1233" s="29" t="s">
        <v>47</v>
      </c>
      <c r="C1233" s="33" t="s">
        <v>31</v>
      </c>
      <c r="D1233" s="31" t="s">
        <v>23</v>
      </c>
      <c r="E1233" s="31" t="s">
        <v>7</v>
      </c>
      <c r="F1233" s="31" t="s">
        <v>7</v>
      </c>
      <c r="G1233" s="31" t="s">
        <v>90</v>
      </c>
      <c r="H1233" s="31" t="s">
        <v>2</v>
      </c>
      <c r="I1233" s="31" t="s">
        <v>78</v>
      </c>
      <c r="J1233" s="31"/>
      <c r="K1233" s="23">
        <f>SUM(K1234:K1236)</f>
        <v>8043</v>
      </c>
      <c r="L1233" s="1"/>
      <c r="M1233" s="1"/>
      <c r="N1233" s="1"/>
      <c r="O1233" s="1"/>
      <c r="P1233" s="1"/>
      <c r="Q1233" s="1"/>
      <c r="R1233" s="1"/>
      <c r="S1233" s="1"/>
    </row>
    <row r="1234" spans="1:19" s="48" customFormat="1" ht="51" hidden="1" customHeight="1" x14ac:dyDescent="0.2">
      <c r="A1234" s="109"/>
      <c r="B1234" s="29" t="s">
        <v>121</v>
      </c>
      <c r="C1234" s="33" t="s">
        <v>31</v>
      </c>
      <c r="D1234" s="31" t="s">
        <v>23</v>
      </c>
      <c r="E1234" s="31" t="s">
        <v>7</v>
      </c>
      <c r="F1234" s="31" t="s">
        <v>7</v>
      </c>
      <c r="G1234" s="31" t="s">
        <v>90</v>
      </c>
      <c r="H1234" s="31" t="s">
        <v>2</v>
      </c>
      <c r="I1234" s="31" t="s">
        <v>78</v>
      </c>
      <c r="J1234" s="31" t="s">
        <v>48</v>
      </c>
      <c r="K1234" s="23">
        <v>7702.7</v>
      </c>
      <c r="L1234" s="1"/>
      <c r="M1234" s="1"/>
      <c r="N1234" s="1"/>
      <c r="O1234" s="1"/>
      <c r="P1234" s="1"/>
      <c r="Q1234" s="1"/>
      <c r="R1234" s="1"/>
      <c r="S1234" s="1"/>
    </row>
    <row r="1235" spans="1:19" s="48" customFormat="1" ht="31.5" hidden="1" customHeight="1" x14ac:dyDescent="0.2">
      <c r="A1235" s="109"/>
      <c r="B1235" s="29" t="s">
        <v>122</v>
      </c>
      <c r="C1235" s="33" t="s">
        <v>31</v>
      </c>
      <c r="D1235" s="31" t="s">
        <v>23</v>
      </c>
      <c r="E1235" s="31" t="s">
        <v>7</v>
      </c>
      <c r="F1235" s="31" t="s">
        <v>7</v>
      </c>
      <c r="G1235" s="31" t="s">
        <v>90</v>
      </c>
      <c r="H1235" s="31" t="s">
        <v>2</v>
      </c>
      <c r="I1235" s="31" t="s">
        <v>78</v>
      </c>
      <c r="J1235" s="31" t="s">
        <v>49</v>
      </c>
      <c r="K1235" s="23">
        <v>339.5</v>
      </c>
      <c r="L1235" s="1"/>
      <c r="M1235" s="1"/>
      <c r="N1235" s="1"/>
      <c r="O1235" s="1"/>
      <c r="P1235" s="1"/>
      <c r="Q1235" s="1"/>
      <c r="R1235" s="1"/>
      <c r="S1235" s="1"/>
    </row>
    <row r="1236" spans="1:19" s="48" customFormat="1" ht="18" hidden="1" customHeight="1" x14ac:dyDescent="0.2">
      <c r="A1236" s="109"/>
      <c r="B1236" s="29" t="s">
        <v>50</v>
      </c>
      <c r="C1236" s="33" t="s">
        <v>31</v>
      </c>
      <c r="D1236" s="31" t="s">
        <v>23</v>
      </c>
      <c r="E1236" s="31" t="s">
        <v>7</v>
      </c>
      <c r="F1236" s="31" t="s">
        <v>7</v>
      </c>
      <c r="G1236" s="31" t="s">
        <v>90</v>
      </c>
      <c r="H1236" s="31" t="s">
        <v>2</v>
      </c>
      <c r="I1236" s="31" t="s">
        <v>78</v>
      </c>
      <c r="J1236" s="31" t="s">
        <v>51</v>
      </c>
      <c r="K1236" s="23">
        <v>0.8</v>
      </c>
      <c r="L1236" s="1"/>
      <c r="M1236" s="1"/>
      <c r="N1236" s="1"/>
      <c r="O1236" s="1"/>
      <c r="P1236" s="1"/>
      <c r="Q1236" s="1"/>
      <c r="R1236" s="1"/>
      <c r="S1236" s="1"/>
    </row>
    <row r="1237" spans="1:19" s="48" customFormat="1" ht="18" hidden="1" customHeight="1" x14ac:dyDescent="0.2">
      <c r="A1237" s="109"/>
      <c r="B1237" s="29" t="s">
        <v>230</v>
      </c>
      <c r="C1237" s="30">
        <v>929</v>
      </c>
      <c r="D1237" s="31" t="s">
        <v>23</v>
      </c>
      <c r="E1237" s="31" t="s">
        <v>7</v>
      </c>
      <c r="F1237" s="31" t="s">
        <v>7</v>
      </c>
      <c r="G1237" s="32">
        <v>1</v>
      </c>
      <c r="H1237" s="31" t="s">
        <v>2</v>
      </c>
      <c r="I1237" s="31" t="s">
        <v>229</v>
      </c>
      <c r="J1237" s="31"/>
      <c r="K1237" s="23">
        <f>SUM(K1238)</f>
        <v>31.1</v>
      </c>
      <c r="L1237" s="1"/>
      <c r="M1237" s="1"/>
      <c r="N1237" s="1"/>
      <c r="O1237" s="1"/>
      <c r="P1237" s="1"/>
      <c r="Q1237" s="1"/>
      <c r="R1237" s="1"/>
      <c r="S1237" s="1"/>
    </row>
    <row r="1238" spans="1:19" s="48" customFormat="1" ht="31.5" hidden="1" customHeight="1" x14ac:dyDescent="0.2">
      <c r="A1238" s="109"/>
      <c r="B1238" s="29" t="s">
        <v>122</v>
      </c>
      <c r="C1238" s="30">
        <v>929</v>
      </c>
      <c r="D1238" s="31" t="s">
        <v>23</v>
      </c>
      <c r="E1238" s="31" t="s">
        <v>7</v>
      </c>
      <c r="F1238" s="31" t="s">
        <v>7</v>
      </c>
      <c r="G1238" s="32">
        <v>1</v>
      </c>
      <c r="H1238" s="31" t="s">
        <v>2</v>
      </c>
      <c r="I1238" s="31" t="s">
        <v>229</v>
      </c>
      <c r="J1238" s="31" t="s">
        <v>49</v>
      </c>
      <c r="K1238" s="23">
        <v>31.1</v>
      </c>
      <c r="L1238" s="1"/>
      <c r="M1238" s="1"/>
      <c r="N1238" s="1"/>
      <c r="O1238" s="1"/>
      <c r="P1238" s="1"/>
      <c r="Q1238" s="1"/>
      <c r="R1238" s="1"/>
      <c r="S1238" s="1"/>
    </row>
    <row r="1239" spans="1:19" s="48" customFormat="1" ht="31.5" hidden="1" customHeight="1" x14ac:dyDescent="0.2">
      <c r="A1239" s="109"/>
      <c r="B1239" s="29" t="s">
        <v>223</v>
      </c>
      <c r="C1239" s="33" t="s">
        <v>31</v>
      </c>
      <c r="D1239" s="31" t="s">
        <v>23</v>
      </c>
      <c r="E1239" s="31" t="s">
        <v>7</v>
      </c>
      <c r="F1239" s="31" t="s">
        <v>70</v>
      </c>
      <c r="G1239" s="31"/>
      <c r="H1239" s="31"/>
      <c r="I1239" s="31"/>
      <c r="J1239" s="31"/>
      <c r="K1239" s="23">
        <f>K1244+K1240</f>
        <v>315</v>
      </c>
      <c r="L1239" s="1"/>
      <c r="M1239" s="1"/>
      <c r="N1239" s="1"/>
      <c r="O1239" s="1"/>
      <c r="P1239" s="1"/>
      <c r="Q1239" s="1"/>
      <c r="R1239" s="1"/>
      <c r="S1239" s="1"/>
    </row>
    <row r="1240" spans="1:19" s="48" customFormat="1" ht="47.25" hidden="1" customHeight="1" x14ac:dyDescent="0.2">
      <c r="A1240" s="109"/>
      <c r="B1240" s="29" t="s">
        <v>492</v>
      </c>
      <c r="C1240" s="33" t="s">
        <v>31</v>
      </c>
      <c r="D1240" s="31" t="s">
        <v>23</v>
      </c>
      <c r="E1240" s="31" t="s">
        <v>7</v>
      </c>
      <c r="F1240" s="31" t="s">
        <v>70</v>
      </c>
      <c r="G1240" s="31" t="s">
        <v>90</v>
      </c>
      <c r="H1240" s="31"/>
      <c r="I1240" s="31"/>
      <c r="J1240" s="31"/>
      <c r="K1240" s="23">
        <f>SUM(K1241)</f>
        <v>0</v>
      </c>
      <c r="L1240" s="1"/>
      <c r="M1240" s="1"/>
      <c r="N1240" s="1"/>
      <c r="O1240" s="1"/>
      <c r="P1240" s="1"/>
      <c r="Q1240" s="1"/>
      <c r="R1240" s="1"/>
      <c r="S1240" s="1"/>
    </row>
    <row r="1241" spans="1:19" s="48" customFormat="1" ht="47.25" hidden="1" customHeight="1" x14ac:dyDescent="0.2">
      <c r="A1241" s="109"/>
      <c r="B1241" s="29" t="s">
        <v>493</v>
      </c>
      <c r="C1241" s="33" t="s">
        <v>31</v>
      </c>
      <c r="D1241" s="31" t="s">
        <v>23</v>
      </c>
      <c r="E1241" s="31" t="s">
        <v>7</v>
      </c>
      <c r="F1241" s="31" t="s">
        <v>70</v>
      </c>
      <c r="G1241" s="31" t="s">
        <v>90</v>
      </c>
      <c r="H1241" s="31" t="s">
        <v>2</v>
      </c>
      <c r="I1241" s="31"/>
      <c r="J1241" s="31"/>
      <c r="K1241" s="23">
        <f>SUM(K1242)</f>
        <v>0</v>
      </c>
      <c r="L1241" s="1"/>
      <c r="M1241" s="1"/>
      <c r="N1241" s="1"/>
      <c r="O1241" s="1"/>
      <c r="P1241" s="1"/>
      <c r="Q1241" s="1"/>
      <c r="R1241" s="1"/>
      <c r="S1241" s="1"/>
    </row>
    <row r="1242" spans="1:19" s="48" customFormat="1" ht="47.25" hidden="1" customHeight="1" x14ac:dyDescent="0.2">
      <c r="A1242" s="109"/>
      <c r="B1242" s="29" t="s">
        <v>494</v>
      </c>
      <c r="C1242" s="33" t="s">
        <v>31</v>
      </c>
      <c r="D1242" s="31" t="s">
        <v>23</v>
      </c>
      <c r="E1242" s="31" t="s">
        <v>7</v>
      </c>
      <c r="F1242" s="31" t="s">
        <v>70</v>
      </c>
      <c r="G1242" s="31" t="s">
        <v>90</v>
      </c>
      <c r="H1242" s="31" t="s">
        <v>2</v>
      </c>
      <c r="I1242" s="31" t="s">
        <v>275</v>
      </c>
      <c r="J1242" s="31"/>
      <c r="K1242" s="23">
        <f>SUM(K1243)</f>
        <v>0</v>
      </c>
      <c r="L1242" s="1"/>
      <c r="M1242" s="1"/>
      <c r="N1242" s="1"/>
      <c r="O1242" s="1"/>
      <c r="P1242" s="1"/>
      <c r="Q1242" s="1"/>
      <c r="R1242" s="1"/>
      <c r="S1242" s="1"/>
    </row>
    <row r="1243" spans="1:19" s="48" customFormat="1" ht="31.5" hidden="1" customHeight="1" x14ac:dyDescent="0.2">
      <c r="A1243" s="109"/>
      <c r="B1243" s="29" t="s">
        <v>122</v>
      </c>
      <c r="C1243" s="33" t="s">
        <v>31</v>
      </c>
      <c r="D1243" s="31" t="s">
        <v>23</v>
      </c>
      <c r="E1243" s="31" t="s">
        <v>7</v>
      </c>
      <c r="F1243" s="31" t="s">
        <v>70</v>
      </c>
      <c r="G1243" s="31" t="s">
        <v>90</v>
      </c>
      <c r="H1243" s="31" t="s">
        <v>2</v>
      </c>
      <c r="I1243" s="31" t="s">
        <v>275</v>
      </c>
      <c r="J1243" s="31" t="s">
        <v>49</v>
      </c>
      <c r="K1243" s="23"/>
      <c r="L1243" s="1"/>
      <c r="M1243" s="1"/>
      <c r="N1243" s="1"/>
      <c r="O1243" s="1"/>
      <c r="P1243" s="1"/>
      <c r="Q1243" s="1"/>
      <c r="R1243" s="1"/>
      <c r="S1243" s="1"/>
    </row>
    <row r="1244" spans="1:19" s="48" customFormat="1" ht="31.5" hidden="1" customHeight="1" x14ac:dyDescent="0.2">
      <c r="A1244" s="109"/>
      <c r="B1244" s="29" t="s">
        <v>318</v>
      </c>
      <c r="C1244" s="33" t="s">
        <v>31</v>
      </c>
      <c r="D1244" s="31" t="s">
        <v>23</v>
      </c>
      <c r="E1244" s="31" t="s">
        <v>7</v>
      </c>
      <c r="F1244" s="31" t="s">
        <v>70</v>
      </c>
      <c r="G1244" s="31" t="s">
        <v>116</v>
      </c>
      <c r="H1244" s="31"/>
      <c r="I1244" s="31"/>
      <c r="J1244" s="31"/>
      <c r="K1244" s="23">
        <f>K1245</f>
        <v>315</v>
      </c>
      <c r="L1244" s="1"/>
      <c r="M1244" s="1"/>
      <c r="N1244" s="1"/>
      <c r="O1244" s="1"/>
      <c r="P1244" s="1"/>
      <c r="Q1244" s="1"/>
      <c r="R1244" s="1"/>
      <c r="S1244" s="1"/>
    </row>
    <row r="1245" spans="1:19" s="48" customFormat="1" ht="78.75" hidden="1" customHeight="1" x14ac:dyDescent="0.2">
      <c r="A1245" s="109"/>
      <c r="B1245" s="56" t="s">
        <v>487</v>
      </c>
      <c r="C1245" s="33" t="s">
        <v>31</v>
      </c>
      <c r="D1245" s="31" t="s">
        <v>23</v>
      </c>
      <c r="E1245" s="31" t="s">
        <v>7</v>
      </c>
      <c r="F1245" s="31" t="s">
        <v>70</v>
      </c>
      <c r="G1245" s="31" t="s">
        <v>116</v>
      </c>
      <c r="H1245" s="31" t="s">
        <v>2</v>
      </c>
      <c r="I1245" s="31"/>
      <c r="J1245" s="31"/>
      <c r="K1245" s="23">
        <f>K1246</f>
        <v>315</v>
      </c>
      <c r="L1245" s="1"/>
      <c r="M1245" s="1"/>
      <c r="N1245" s="1"/>
      <c r="O1245" s="1"/>
      <c r="P1245" s="1"/>
      <c r="Q1245" s="1"/>
      <c r="R1245" s="1"/>
      <c r="S1245" s="1"/>
    </row>
    <row r="1246" spans="1:19" s="48" customFormat="1" ht="63.75" hidden="1" customHeight="1" x14ac:dyDescent="0.2">
      <c r="A1246" s="109"/>
      <c r="B1246" s="29" t="s">
        <v>319</v>
      </c>
      <c r="C1246" s="33" t="s">
        <v>31</v>
      </c>
      <c r="D1246" s="31" t="s">
        <v>23</v>
      </c>
      <c r="E1246" s="31" t="s">
        <v>7</v>
      </c>
      <c r="F1246" s="31" t="s">
        <v>70</v>
      </c>
      <c r="G1246" s="31" t="s">
        <v>116</v>
      </c>
      <c r="H1246" s="31" t="s">
        <v>2</v>
      </c>
      <c r="I1246" s="31" t="s">
        <v>155</v>
      </c>
      <c r="J1246" s="31"/>
      <c r="K1246" s="23">
        <f>K1247+K1248</f>
        <v>315</v>
      </c>
      <c r="L1246" s="1"/>
      <c r="M1246" s="1"/>
      <c r="N1246" s="1"/>
      <c r="O1246" s="1"/>
      <c r="P1246" s="1"/>
      <c r="Q1246" s="1"/>
      <c r="R1246" s="1"/>
      <c r="S1246" s="1"/>
    </row>
    <row r="1247" spans="1:19" s="48" customFormat="1" ht="31.5" hidden="1" customHeight="1" x14ac:dyDescent="0.2">
      <c r="A1247" s="109"/>
      <c r="B1247" s="29" t="s">
        <v>122</v>
      </c>
      <c r="C1247" s="33" t="s">
        <v>31</v>
      </c>
      <c r="D1247" s="31" t="s">
        <v>23</v>
      </c>
      <c r="E1247" s="31" t="s">
        <v>7</v>
      </c>
      <c r="F1247" s="31" t="s">
        <v>70</v>
      </c>
      <c r="G1247" s="31" t="s">
        <v>116</v>
      </c>
      <c r="H1247" s="31" t="s">
        <v>2</v>
      </c>
      <c r="I1247" s="31" t="s">
        <v>155</v>
      </c>
      <c r="J1247" s="31" t="s">
        <v>49</v>
      </c>
      <c r="K1247" s="23">
        <f>300+5+10</f>
        <v>315</v>
      </c>
      <c r="L1247" s="1"/>
      <c r="M1247" s="1"/>
      <c r="N1247" s="1"/>
      <c r="O1247" s="1"/>
      <c r="P1247" s="1"/>
      <c r="Q1247" s="1"/>
      <c r="R1247" s="1"/>
      <c r="S1247" s="1"/>
    </row>
    <row r="1248" spans="1:19" s="48" customFormat="1" ht="18" hidden="1" customHeight="1" x14ac:dyDescent="0.2">
      <c r="A1248" s="109"/>
      <c r="B1248" s="29" t="s">
        <v>55</v>
      </c>
      <c r="C1248" s="33" t="s">
        <v>31</v>
      </c>
      <c r="D1248" s="31" t="s">
        <v>23</v>
      </c>
      <c r="E1248" s="31" t="s">
        <v>7</v>
      </c>
      <c r="F1248" s="31" t="s">
        <v>70</v>
      </c>
      <c r="G1248" s="31" t="s">
        <v>116</v>
      </c>
      <c r="H1248" s="31" t="s">
        <v>2</v>
      </c>
      <c r="I1248" s="31" t="s">
        <v>155</v>
      </c>
      <c r="J1248" s="31" t="s">
        <v>56</v>
      </c>
      <c r="K1248" s="23"/>
      <c r="L1248" s="1"/>
      <c r="M1248" s="1"/>
      <c r="N1248" s="1"/>
      <c r="O1248" s="1"/>
      <c r="P1248" s="1"/>
      <c r="Q1248" s="1"/>
      <c r="R1248" s="1"/>
      <c r="S1248" s="1"/>
    </row>
    <row r="1249" spans="1:19" s="48" customFormat="1" ht="31.5" hidden="1" customHeight="1" x14ac:dyDescent="0.2">
      <c r="A1249" s="108" t="s">
        <v>70</v>
      </c>
      <c r="B1249" s="57" t="s">
        <v>377</v>
      </c>
      <c r="C1249" s="33">
        <v>934</v>
      </c>
      <c r="D1249" s="31"/>
      <c r="E1249" s="31"/>
      <c r="F1249" s="31"/>
      <c r="G1249" s="31"/>
      <c r="H1249" s="31"/>
      <c r="I1249" s="31"/>
      <c r="J1249" s="31"/>
      <c r="K1249" s="23">
        <f>K1250+K1256+K1263</f>
        <v>46039.3</v>
      </c>
      <c r="L1249" s="1"/>
      <c r="M1249" s="1"/>
      <c r="N1249" s="1"/>
      <c r="O1249" s="1"/>
      <c r="P1249" s="1"/>
      <c r="Q1249" s="1"/>
      <c r="R1249" s="1"/>
      <c r="S1249" s="1"/>
    </row>
    <row r="1250" spans="1:19" s="48" customFormat="1" ht="18" hidden="1" customHeight="1" x14ac:dyDescent="0.2">
      <c r="A1250" s="108"/>
      <c r="B1250" s="29" t="s">
        <v>1</v>
      </c>
      <c r="C1250" s="33">
        <v>934</v>
      </c>
      <c r="D1250" s="31" t="s">
        <v>2</v>
      </c>
      <c r="E1250" s="31"/>
      <c r="F1250" s="31"/>
      <c r="G1250" s="31"/>
      <c r="H1250" s="31"/>
      <c r="I1250" s="31"/>
      <c r="J1250" s="31"/>
      <c r="K1250" s="23">
        <f>SUM(K1251)</f>
        <v>0</v>
      </c>
      <c r="L1250" s="1"/>
      <c r="M1250" s="1"/>
      <c r="N1250" s="1"/>
      <c r="O1250" s="1"/>
      <c r="P1250" s="1"/>
      <c r="Q1250" s="1"/>
      <c r="R1250" s="1"/>
      <c r="S1250" s="1"/>
    </row>
    <row r="1251" spans="1:19" s="48" customFormat="1" ht="18" hidden="1" customHeight="1" x14ac:dyDescent="0.2">
      <c r="A1251" s="108"/>
      <c r="B1251" s="29" t="s">
        <v>9</v>
      </c>
      <c r="C1251" s="33">
        <v>934</v>
      </c>
      <c r="D1251" s="31" t="s">
        <v>2</v>
      </c>
      <c r="E1251" s="31" t="s">
        <v>40</v>
      </c>
      <c r="F1251" s="33"/>
      <c r="G1251" s="31"/>
      <c r="H1251" s="31"/>
      <c r="I1251" s="31"/>
      <c r="J1251" s="31"/>
      <c r="K1251" s="23">
        <f>K1252</f>
        <v>0</v>
      </c>
      <c r="L1251" s="1"/>
      <c r="M1251" s="1"/>
      <c r="N1251" s="1"/>
      <c r="O1251" s="1"/>
      <c r="P1251" s="1"/>
      <c r="Q1251" s="1"/>
      <c r="R1251" s="1"/>
      <c r="S1251" s="1"/>
    </row>
    <row r="1252" spans="1:19" s="48" customFormat="1" ht="31.5" hidden="1" customHeight="1" x14ac:dyDescent="0.2">
      <c r="A1252" s="108"/>
      <c r="B1252" s="29" t="s">
        <v>327</v>
      </c>
      <c r="C1252" s="33">
        <v>934</v>
      </c>
      <c r="D1252" s="31" t="s">
        <v>2</v>
      </c>
      <c r="E1252" s="31" t="s">
        <v>40</v>
      </c>
      <c r="F1252" s="31" t="s">
        <v>127</v>
      </c>
      <c r="G1252" s="31"/>
      <c r="H1252" s="31"/>
      <c r="I1252" s="31"/>
      <c r="J1252" s="31"/>
      <c r="K1252" s="23">
        <f>K1253</f>
        <v>0</v>
      </c>
      <c r="L1252" s="1"/>
      <c r="M1252" s="1"/>
      <c r="N1252" s="1"/>
      <c r="O1252" s="1"/>
      <c r="P1252" s="1"/>
      <c r="Q1252" s="1"/>
      <c r="R1252" s="1"/>
      <c r="S1252" s="1"/>
    </row>
    <row r="1253" spans="1:19" s="48" customFormat="1" ht="31.5" hidden="1" customHeight="1" x14ac:dyDescent="0.2">
      <c r="A1253" s="108"/>
      <c r="B1253" s="29" t="s">
        <v>173</v>
      </c>
      <c r="C1253" s="33">
        <v>934</v>
      </c>
      <c r="D1253" s="31" t="s">
        <v>2</v>
      </c>
      <c r="E1253" s="31" t="s">
        <v>40</v>
      </c>
      <c r="F1253" s="31" t="s">
        <v>127</v>
      </c>
      <c r="G1253" s="31" t="s">
        <v>90</v>
      </c>
      <c r="H1253" s="31" t="s">
        <v>6</v>
      </c>
      <c r="I1253" s="31"/>
      <c r="J1253" s="31"/>
      <c r="K1253" s="23">
        <f>K1254</f>
        <v>0</v>
      </c>
      <c r="L1253" s="1"/>
      <c r="M1253" s="1"/>
      <c r="N1253" s="1"/>
      <c r="O1253" s="1"/>
      <c r="P1253" s="1"/>
      <c r="Q1253" s="1"/>
      <c r="R1253" s="1"/>
      <c r="S1253" s="1"/>
    </row>
    <row r="1254" spans="1:19" s="48" customFormat="1" ht="31.5" hidden="1" customHeight="1" x14ac:dyDescent="0.2">
      <c r="A1254" s="108"/>
      <c r="B1254" s="29" t="s">
        <v>174</v>
      </c>
      <c r="C1254" s="33">
        <v>934</v>
      </c>
      <c r="D1254" s="31" t="s">
        <v>2</v>
      </c>
      <c r="E1254" s="31" t="s">
        <v>40</v>
      </c>
      <c r="F1254" s="31" t="s">
        <v>127</v>
      </c>
      <c r="G1254" s="31" t="s">
        <v>90</v>
      </c>
      <c r="H1254" s="31" t="s">
        <v>6</v>
      </c>
      <c r="I1254" s="31" t="s">
        <v>172</v>
      </c>
      <c r="J1254" s="31"/>
      <c r="K1254" s="23">
        <f>K1255</f>
        <v>0</v>
      </c>
      <c r="L1254" s="1"/>
      <c r="M1254" s="1"/>
      <c r="N1254" s="1"/>
      <c r="O1254" s="1"/>
      <c r="P1254" s="1"/>
      <c r="Q1254" s="1"/>
      <c r="R1254" s="1"/>
      <c r="S1254" s="1"/>
    </row>
    <row r="1255" spans="1:19" s="48" customFormat="1" ht="31.5" hidden="1" customHeight="1" x14ac:dyDescent="0.2">
      <c r="A1255" s="108"/>
      <c r="B1255" s="29" t="s">
        <v>122</v>
      </c>
      <c r="C1255" s="33">
        <v>934</v>
      </c>
      <c r="D1255" s="31" t="s">
        <v>2</v>
      </c>
      <c r="E1255" s="31" t="s">
        <v>40</v>
      </c>
      <c r="F1255" s="31" t="s">
        <v>127</v>
      </c>
      <c r="G1255" s="31" t="s">
        <v>90</v>
      </c>
      <c r="H1255" s="31" t="s">
        <v>6</v>
      </c>
      <c r="I1255" s="31" t="s">
        <v>172</v>
      </c>
      <c r="J1255" s="31" t="s">
        <v>49</v>
      </c>
      <c r="K1255" s="23"/>
      <c r="L1255" s="1"/>
      <c r="M1255" s="1"/>
      <c r="N1255" s="1"/>
      <c r="O1255" s="1"/>
      <c r="P1255" s="1"/>
      <c r="Q1255" s="1"/>
      <c r="R1255" s="1"/>
      <c r="S1255" s="1"/>
    </row>
    <row r="1256" spans="1:19" s="48" customFormat="1" ht="18" hidden="1" customHeight="1" x14ac:dyDescent="0.2">
      <c r="A1256" s="108"/>
      <c r="B1256" s="29" t="s">
        <v>14</v>
      </c>
      <c r="C1256" s="33" t="s">
        <v>73</v>
      </c>
      <c r="D1256" s="31" t="s">
        <v>5</v>
      </c>
      <c r="E1256" s="31"/>
      <c r="F1256" s="31"/>
      <c r="G1256" s="31"/>
      <c r="H1256" s="31"/>
      <c r="I1256" s="31"/>
      <c r="J1256" s="31"/>
      <c r="K1256" s="23">
        <f t="shared" ref="K1256:K1257" si="48">SUM(K1257)</f>
        <v>726.40000000000009</v>
      </c>
      <c r="L1256" s="1"/>
      <c r="M1256" s="1"/>
      <c r="N1256" s="1"/>
      <c r="O1256" s="1"/>
      <c r="P1256" s="1"/>
      <c r="Q1256" s="1"/>
      <c r="R1256" s="1"/>
      <c r="S1256" s="1"/>
    </row>
    <row r="1257" spans="1:19" s="48" customFormat="1" ht="31.5" hidden="1" customHeight="1" x14ac:dyDescent="0.2">
      <c r="A1257" s="108"/>
      <c r="B1257" s="29" t="s">
        <v>129</v>
      </c>
      <c r="C1257" s="33" t="s">
        <v>73</v>
      </c>
      <c r="D1257" s="31" t="s">
        <v>5</v>
      </c>
      <c r="E1257" s="31" t="s">
        <v>10</v>
      </c>
      <c r="F1257" s="31"/>
      <c r="G1257" s="31"/>
      <c r="H1257" s="31"/>
      <c r="I1257" s="31"/>
      <c r="J1257" s="31"/>
      <c r="K1257" s="23">
        <f t="shared" si="48"/>
        <v>726.40000000000009</v>
      </c>
      <c r="L1257" s="1"/>
      <c r="M1257" s="1"/>
      <c r="N1257" s="1"/>
      <c r="O1257" s="1"/>
      <c r="P1257" s="1"/>
      <c r="Q1257" s="1"/>
      <c r="R1257" s="1"/>
      <c r="S1257" s="1"/>
    </row>
    <row r="1258" spans="1:19" s="48" customFormat="1" ht="18" hidden="1" customHeight="1" x14ac:dyDescent="0.2">
      <c r="A1258" s="108"/>
      <c r="B1258" s="34" t="s">
        <v>323</v>
      </c>
      <c r="C1258" s="30">
        <v>934</v>
      </c>
      <c r="D1258" s="31" t="s">
        <v>5</v>
      </c>
      <c r="E1258" s="31" t="s">
        <v>10</v>
      </c>
      <c r="F1258" s="31" t="s">
        <v>83</v>
      </c>
      <c r="G1258" s="31"/>
      <c r="H1258" s="31"/>
      <c r="I1258" s="31"/>
      <c r="J1258" s="33"/>
      <c r="K1258" s="23">
        <f>SUM(K1259)</f>
        <v>726.40000000000009</v>
      </c>
      <c r="L1258" s="1"/>
      <c r="M1258" s="1"/>
      <c r="N1258" s="1"/>
      <c r="O1258" s="1"/>
      <c r="P1258" s="1"/>
      <c r="Q1258" s="1"/>
      <c r="R1258" s="1"/>
      <c r="S1258" s="1"/>
    </row>
    <row r="1259" spans="1:19" s="48" customFormat="1" ht="47.25" hidden="1" customHeight="1" x14ac:dyDescent="0.2">
      <c r="A1259" s="108"/>
      <c r="B1259" s="34" t="s">
        <v>332</v>
      </c>
      <c r="C1259" s="30">
        <v>934</v>
      </c>
      <c r="D1259" s="31" t="s">
        <v>5</v>
      </c>
      <c r="E1259" s="31" t="s">
        <v>10</v>
      </c>
      <c r="F1259" s="31" t="s">
        <v>83</v>
      </c>
      <c r="G1259" s="31" t="s">
        <v>116</v>
      </c>
      <c r="H1259" s="31"/>
      <c r="I1259" s="31"/>
      <c r="J1259" s="33"/>
      <c r="K1259" s="23">
        <f t="shared" ref="K1259:K1261" si="49">SUM(K1260)</f>
        <v>726.40000000000009</v>
      </c>
      <c r="L1259" s="1"/>
      <c r="M1259" s="1"/>
      <c r="N1259" s="1"/>
      <c r="O1259" s="1"/>
      <c r="P1259" s="1"/>
      <c r="Q1259" s="1"/>
      <c r="R1259" s="1"/>
      <c r="S1259" s="1"/>
    </row>
    <row r="1260" spans="1:19" s="48" customFormat="1" ht="47.25" hidden="1" customHeight="1" x14ac:dyDescent="0.2">
      <c r="A1260" s="108"/>
      <c r="B1260" s="34" t="s">
        <v>130</v>
      </c>
      <c r="C1260" s="30">
        <v>934</v>
      </c>
      <c r="D1260" s="31" t="s">
        <v>5</v>
      </c>
      <c r="E1260" s="31" t="s">
        <v>10</v>
      </c>
      <c r="F1260" s="31" t="s">
        <v>83</v>
      </c>
      <c r="G1260" s="31" t="s">
        <v>116</v>
      </c>
      <c r="H1260" s="31" t="s">
        <v>2</v>
      </c>
      <c r="I1260" s="31"/>
      <c r="J1260" s="33"/>
      <c r="K1260" s="23">
        <f t="shared" si="49"/>
        <v>726.40000000000009</v>
      </c>
      <c r="L1260" s="1"/>
      <c r="M1260" s="1"/>
      <c r="N1260" s="1"/>
      <c r="O1260" s="1"/>
      <c r="P1260" s="1"/>
      <c r="Q1260" s="1"/>
      <c r="R1260" s="1"/>
      <c r="S1260" s="1"/>
    </row>
    <row r="1261" spans="1:19" s="48" customFormat="1" ht="31.5" hidden="1" customHeight="1" x14ac:dyDescent="0.2">
      <c r="A1261" s="108"/>
      <c r="B1261" s="34" t="s">
        <v>131</v>
      </c>
      <c r="C1261" s="30">
        <v>934</v>
      </c>
      <c r="D1261" s="31" t="s">
        <v>5</v>
      </c>
      <c r="E1261" s="31" t="s">
        <v>10</v>
      </c>
      <c r="F1261" s="31" t="s">
        <v>83</v>
      </c>
      <c r="G1261" s="31" t="s">
        <v>116</v>
      </c>
      <c r="H1261" s="31" t="s">
        <v>2</v>
      </c>
      <c r="I1261" s="31" t="s">
        <v>134</v>
      </c>
      <c r="J1261" s="33"/>
      <c r="K1261" s="23">
        <f t="shared" si="49"/>
        <v>726.40000000000009</v>
      </c>
      <c r="L1261" s="1"/>
      <c r="M1261" s="1"/>
      <c r="N1261" s="1"/>
      <c r="O1261" s="1"/>
      <c r="P1261" s="1"/>
      <c r="Q1261" s="1"/>
      <c r="R1261" s="1"/>
      <c r="S1261" s="1"/>
    </row>
    <row r="1262" spans="1:19" s="48" customFormat="1" ht="31.5" hidden="1" customHeight="1" x14ac:dyDescent="0.2">
      <c r="A1262" s="108"/>
      <c r="B1262" s="29" t="s">
        <v>122</v>
      </c>
      <c r="C1262" s="30">
        <v>934</v>
      </c>
      <c r="D1262" s="31" t="s">
        <v>5</v>
      </c>
      <c r="E1262" s="31" t="s">
        <v>10</v>
      </c>
      <c r="F1262" s="31" t="s">
        <v>83</v>
      </c>
      <c r="G1262" s="31" t="s">
        <v>116</v>
      </c>
      <c r="H1262" s="31" t="s">
        <v>2</v>
      </c>
      <c r="I1262" s="31" t="s">
        <v>134</v>
      </c>
      <c r="J1262" s="33" t="s">
        <v>49</v>
      </c>
      <c r="K1262" s="23">
        <f>69.2+102.1+72.5+15+257.1+210.5</f>
        <v>726.40000000000009</v>
      </c>
      <c r="L1262" s="1"/>
      <c r="M1262" s="1"/>
      <c r="N1262" s="1"/>
      <c r="O1262" s="1"/>
      <c r="P1262" s="1"/>
      <c r="Q1262" s="1"/>
      <c r="R1262" s="1"/>
      <c r="S1262" s="1"/>
    </row>
    <row r="1263" spans="1:19" s="48" customFormat="1" ht="18" hidden="1" customHeight="1" x14ac:dyDescent="0.2">
      <c r="A1263" s="108"/>
      <c r="B1263" s="57" t="s">
        <v>18</v>
      </c>
      <c r="C1263" s="33">
        <v>934</v>
      </c>
      <c r="D1263" s="31" t="s">
        <v>8</v>
      </c>
      <c r="E1263" s="31"/>
      <c r="F1263" s="31"/>
      <c r="G1263" s="31"/>
      <c r="H1263" s="31"/>
      <c r="I1263" s="31"/>
      <c r="J1263" s="31"/>
      <c r="K1263" s="23">
        <f>K1270+K1291+K1264</f>
        <v>45312.9</v>
      </c>
      <c r="L1263" s="1"/>
      <c r="M1263" s="1"/>
      <c r="N1263" s="1"/>
      <c r="O1263" s="1"/>
      <c r="P1263" s="1"/>
      <c r="Q1263" s="1"/>
      <c r="R1263" s="1"/>
      <c r="S1263" s="1"/>
    </row>
    <row r="1264" spans="1:19" s="48" customFormat="1" ht="18.75" hidden="1" customHeight="1" x14ac:dyDescent="0.2">
      <c r="A1264" s="108"/>
      <c r="B1264" s="29" t="s">
        <v>231</v>
      </c>
      <c r="C1264" s="30">
        <v>934</v>
      </c>
      <c r="D1264" s="31" t="s">
        <v>8</v>
      </c>
      <c r="E1264" s="31" t="s">
        <v>7</v>
      </c>
      <c r="F1264" s="31"/>
      <c r="G1264" s="31"/>
      <c r="H1264" s="31"/>
      <c r="I1264" s="31"/>
      <c r="J1264" s="33"/>
      <c r="K1264" s="23">
        <f t="shared" ref="K1264:K1267" si="50">SUM(K1265)</f>
        <v>12.4</v>
      </c>
      <c r="L1264" s="1"/>
      <c r="M1264" s="1"/>
      <c r="N1264" s="1"/>
      <c r="O1264" s="1"/>
      <c r="P1264" s="1"/>
      <c r="Q1264" s="1"/>
      <c r="R1264" s="1"/>
      <c r="S1264" s="1"/>
    </row>
    <row r="1265" spans="1:19" s="48" customFormat="1" ht="18" hidden="1" customHeight="1" x14ac:dyDescent="0.2">
      <c r="A1265" s="108"/>
      <c r="B1265" s="29" t="s">
        <v>378</v>
      </c>
      <c r="C1265" s="30">
        <v>934</v>
      </c>
      <c r="D1265" s="31" t="s">
        <v>8</v>
      </c>
      <c r="E1265" s="31" t="s">
        <v>7</v>
      </c>
      <c r="F1265" s="31" t="s">
        <v>17</v>
      </c>
      <c r="G1265" s="31"/>
      <c r="H1265" s="31"/>
      <c r="I1265" s="31"/>
      <c r="J1265" s="33"/>
      <c r="K1265" s="23">
        <f t="shared" si="50"/>
        <v>12.4</v>
      </c>
      <c r="L1265" s="1"/>
      <c r="M1265" s="1"/>
      <c r="N1265" s="1"/>
      <c r="O1265" s="1"/>
      <c r="P1265" s="1"/>
      <c r="Q1265" s="1"/>
      <c r="R1265" s="1"/>
      <c r="S1265" s="1"/>
    </row>
    <row r="1266" spans="1:19" s="48" customFormat="1" ht="18" hidden="1" customHeight="1" x14ac:dyDescent="0.2">
      <c r="A1266" s="108"/>
      <c r="B1266" s="29" t="s">
        <v>379</v>
      </c>
      <c r="C1266" s="30">
        <v>934</v>
      </c>
      <c r="D1266" s="31" t="s">
        <v>8</v>
      </c>
      <c r="E1266" s="31" t="s">
        <v>7</v>
      </c>
      <c r="F1266" s="31" t="s">
        <v>17</v>
      </c>
      <c r="G1266" s="31" t="s">
        <v>90</v>
      </c>
      <c r="H1266" s="31"/>
      <c r="I1266" s="31"/>
      <c r="J1266" s="33"/>
      <c r="K1266" s="23">
        <f t="shared" si="50"/>
        <v>12.4</v>
      </c>
      <c r="L1266" s="1"/>
      <c r="M1266" s="1"/>
      <c r="N1266" s="1"/>
      <c r="O1266" s="1"/>
      <c r="P1266" s="1"/>
      <c r="Q1266" s="1"/>
      <c r="R1266" s="1"/>
      <c r="S1266" s="1"/>
    </row>
    <row r="1267" spans="1:19" s="48" customFormat="1" ht="47.25" hidden="1" customHeight="1" x14ac:dyDescent="0.2">
      <c r="A1267" s="108"/>
      <c r="B1267" s="29" t="s">
        <v>380</v>
      </c>
      <c r="C1267" s="30">
        <v>934</v>
      </c>
      <c r="D1267" s="31" t="s">
        <v>8</v>
      </c>
      <c r="E1267" s="31" t="s">
        <v>7</v>
      </c>
      <c r="F1267" s="31" t="s">
        <v>17</v>
      </c>
      <c r="G1267" s="31" t="s">
        <v>90</v>
      </c>
      <c r="H1267" s="31" t="s">
        <v>2</v>
      </c>
      <c r="I1267" s="31"/>
      <c r="J1267" s="33"/>
      <c r="K1267" s="23">
        <f t="shared" si="50"/>
        <v>12.4</v>
      </c>
      <c r="L1267" s="1"/>
      <c r="M1267" s="1"/>
      <c r="N1267" s="1"/>
      <c r="O1267" s="1"/>
      <c r="P1267" s="1"/>
      <c r="Q1267" s="1"/>
      <c r="R1267" s="1"/>
      <c r="S1267" s="1"/>
    </row>
    <row r="1268" spans="1:19" s="48" customFormat="1" ht="18" hidden="1" customHeight="1" x14ac:dyDescent="0.2">
      <c r="A1268" s="108"/>
      <c r="B1268" s="29" t="s">
        <v>233</v>
      </c>
      <c r="C1268" s="30">
        <v>934</v>
      </c>
      <c r="D1268" s="31" t="s">
        <v>8</v>
      </c>
      <c r="E1268" s="31" t="s">
        <v>7</v>
      </c>
      <c r="F1268" s="31" t="s">
        <v>17</v>
      </c>
      <c r="G1268" s="31" t="s">
        <v>90</v>
      </c>
      <c r="H1268" s="31" t="s">
        <v>2</v>
      </c>
      <c r="I1268" s="31" t="s">
        <v>232</v>
      </c>
      <c r="J1268" s="33"/>
      <c r="K1268" s="23">
        <f>SUM(K1269)</f>
        <v>12.4</v>
      </c>
      <c r="L1268" s="1"/>
      <c r="M1268" s="1"/>
      <c r="N1268" s="1"/>
      <c r="O1268" s="1"/>
      <c r="P1268" s="1"/>
      <c r="Q1268" s="1"/>
      <c r="R1268" s="1"/>
      <c r="S1268" s="1"/>
    </row>
    <row r="1269" spans="1:19" s="48" customFormat="1" ht="31.5" hidden="1" customHeight="1" x14ac:dyDescent="0.2">
      <c r="A1269" s="108"/>
      <c r="B1269" s="29" t="s">
        <v>122</v>
      </c>
      <c r="C1269" s="30">
        <v>934</v>
      </c>
      <c r="D1269" s="31" t="s">
        <v>8</v>
      </c>
      <c r="E1269" s="31" t="s">
        <v>7</v>
      </c>
      <c r="F1269" s="31" t="s">
        <v>17</v>
      </c>
      <c r="G1269" s="31" t="s">
        <v>90</v>
      </c>
      <c r="H1269" s="31" t="s">
        <v>2</v>
      </c>
      <c r="I1269" s="31" t="s">
        <v>232</v>
      </c>
      <c r="J1269" s="33" t="s">
        <v>49</v>
      </c>
      <c r="K1269" s="23">
        <v>12.4</v>
      </c>
      <c r="L1269" s="1"/>
      <c r="M1269" s="1"/>
      <c r="N1269" s="1"/>
      <c r="O1269" s="1"/>
      <c r="P1269" s="1"/>
      <c r="Q1269" s="1"/>
      <c r="R1269" s="1"/>
      <c r="S1269" s="1"/>
    </row>
    <row r="1270" spans="1:19" s="48" customFormat="1" ht="18" hidden="1" customHeight="1" x14ac:dyDescent="0.2">
      <c r="A1270" s="108"/>
      <c r="B1270" s="57" t="s">
        <v>19</v>
      </c>
      <c r="C1270" s="33">
        <v>934</v>
      </c>
      <c r="D1270" s="31" t="s">
        <v>8</v>
      </c>
      <c r="E1270" s="31" t="s">
        <v>8</v>
      </c>
      <c r="F1270" s="31"/>
      <c r="G1270" s="31"/>
      <c r="H1270" s="31"/>
      <c r="I1270" s="31"/>
      <c r="J1270" s="31"/>
      <c r="K1270" s="23">
        <f>SUM(K1271+K1282)</f>
        <v>39098.400000000001</v>
      </c>
      <c r="L1270" s="1"/>
      <c r="M1270" s="1"/>
      <c r="N1270" s="1"/>
      <c r="O1270" s="1"/>
      <c r="P1270" s="1"/>
      <c r="Q1270" s="1"/>
      <c r="R1270" s="1"/>
      <c r="S1270" s="1"/>
    </row>
    <row r="1271" spans="1:19" s="48" customFormat="1" ht="18" hidden="1" customHeight="1" x14ac:dyDescent="0.2">
      <c r="A1271" s="108"/>
      <c r="B1271" s="34" t="s">
        <v>378</v>
      </c>
      <c r="C1271" s="33">
        <v>934</v>
      </c>
      <c r="D1271" s="31" t="s">
        <v>8</v>
      </c>
      <c r="E1271" s="31" t="s">
        <v>8</v>
      </c>
      <c r="F1271" s="31" t="s">
        <v>17</v>
      </c>
      <c r="G1271" s="31"/>
      <c r="H1271" s="31"/>
      <c r="I1271" s="31"/>
      <c r="J1271" s="31"/>
      <c r="K1271" s="23">
        <f t="shared" ref="K1271" si="51">SUM(K1272)</f>
        <v>39018.400000000001</v>
      </c>
      <c r="L1271" s="1"/>
      <c r="M1271" s="1"/>
      <c r="N1271" s="1"/>
      <c r="O1271" s="1"/>
      <c r="P1271" s="1"/>
      <c r="Q1271" s="1"/>
      <c r="R1271" s="1"/>
      <c r="S1271" s="1"/>
    </row>
    <row r="1272" spans="1:19" s="48" customFormat="1" ht="18" hidden="1" customHeight="1" x14ac:dyDescent="0.2">
      <c r="A1272" s="108"/>
      <c r="B1272" s="34" t="s">
        <v>379</v>
      </c>
      <c r="C1272" s="33">
        <v>934</v>
      </c>
      <c r="D1272" s="31" t="s">
        <v>8</v>
      </c>
      <c r="E1272" s="31" t="s">
        <v>8</v>
      </c>
      <c r="F1272" s="31" t="s">
        <v>17</v>
      </c>
      <c r="G1272" s="31" t="s">
        <v>90</v>
      </c>
      <c r="H1272" s="31"/>
      <c r="I1272" s="31"/>
      <c r="J1272" s="31"/>
      <c r="K1272" s="23">
        <f>SUM(K1273+K1278)</f>
        <v>39018.400000000001</v>
      </c>
      <c r="L1272" s="1"/>
      <c r="M1272" s="1"/>
      <c r="N1272" s="1"/>
      <c r="O1272" s="1"/>
      <c r="P1272" s="1"/>
      <c r="Q1272" s="1"/>
      <c r="R1272" s="1"/>
      <c r="S1272" s="1"/>
    </row>
    <row r="1273" spans="1:19" s="48" customFormat="1" ht="35.25" hidden="1" customHeight="1" x14ac:dyDescent="0.2">
      <c r="A1273" s="108"/>
      <c r="B1273" s="34" t="s">
        <v>495</v>
      </c>
      <c r="C1273" s="33">
        <v>934</v>
      </c>
      <c r="D1273" s="31" t="s">
        <v>8</v>
      </c>
      <c r="E1273" s="31" t="s">
        <v>8</v>
      </c>
      <c r="F1273" s="31" t="s">
        <v>17</v>
      </c>
      <c r="G1273" s="31" t="s">
        <v>90</v>
      </c>
      <c r="H1273" s="31" t="s">
        <v>4</v>
      </c>
      <c r="I1273" s="31"/>
      <c r="J1273" s="31"/>
      <c r="K1273" s="23">
        <f>SUM(K1274)</f>
        <v>37857.599999999999</v>
      </c>
      <c r="L1273" s="1"/>
      <c r="M1273" s="1"/>
      <c r="N1273" s="1"/>
      <c r="O1273" s="1"/>
      <c r="P1273" s="1"/>
      <c r="Q1273" s="1"/>
      <c r="R1273" s="1"/>
      <c r="S1273" s="1"/>
    </row>
    <row r="1274" spans="1:19" s="48" customFormat="1" ht="47.25" hidden="1" customHeight="1" x14ac:dyDescent="0.2">
      <c r="A1274" s="108"/>
      <c r="B1274" s="29" t="s">
        <v>66</v>
      </c>
      <c r="C1274" s="33" t="s">
        <v>73</v>
      </c>
      <c r="D1274" s="31" t="s">
        <v>8</v>
      </c>
      <c r="E1274" s="31" t="s">
        <v>8</v>
      </c>
      <c r="F1274" s="31" t="s">
        <v>17</v>
      </c>
      <c r="G1274" s="31" t="s">
        <v>90</v>
      </c>
      <c r="H1274" s="31" t="s">
        <v>4</v>
      </c>
      <c r="I1274" s="31" t="s">
        <v>85</v>
      </c>
      <c r="J1274" s="31"/>
      <c r="K1274" s="23">
        <f>SUM(K1275:K1277)</f>
        <v>37857.599999999999</v>
      </c>
      <c r="L1274" s="1"/>
      <c r="M1274" s="1"/>
      <c r="N1274" s="1"/>
      <c r="O1274" s="1"/>
      <c r="P1274" s="1"/>
      <c r="Q1274" s="1"/>
      <c r="R1274" s="1"/>
      <c r="S1274" s="1"/>
    </row>
    <row r="1275" spans="1:19" s="48" customFormat="1" ht="48.75" hidden="1" customHeight="1" x14ac:dyDescent="0.2">
      <c r="A1275" s="108"/>
      <c r="B1275" s="29" t="s">
        <v>121</v>
      </c>
      <c r="C1275" s="33" t="s">
        <v>73</v>
      </c>
      <c r="D1275" s="31" t="s">
        <v>8</v>
      </c>
      <c r="E1275" s="31" t="s">
        <v>8</v>
      </c>
      <c r="F1275" s="31" t="s">
        <v>17</v>
      </c>
      <c r="G1275" s="31" t="s">
        <v>90</v>
      </c>
      <c r="H1275" s="31" t="s">
        <v>4</v>
      </c>
      <c r="I1275" s="31" t="s">
        <v>85</v>
      </c>
      <c r="J1275" s="31" t="s">
        <v>48</v>
      </c>
      <c r="K1275" s="23">
        <v>34834.5</v>
      </c>
      <c r="L1275" s="1"/>
      <c r="M1275" s="1"/>
      <c r="N1275" s="1"/>
      <c r="O1275" s="1"/>
      <c r="P1275" s="1"/>
      <c r="Q1275" s="1"/>
      <c r="R1275" s="1"/>
      <c r="S1275" s="1"/>
    </row>
    <row r="1276" spans="1:19" s="48" customFormat="1" ht="31.5" hidden="1" customHeight="1" x14ac:dyDescent="0.2">
      <c r="A1276" s="108"/>
      <c r="B1276" s="29" t="s">
        <v>122</v>
      </c>
      <c r="C1276" s="33" t="s">
        <v>73</v>
      </c>
      <c r="D1276" s="31" t="s">
        <v>8</v>
      </c>
      <c r="E1276" s="31" t="s">
        <v>8</v>
      </c>
      <c r="F1276" s="31" t="s">
        <v>17</v>
      </c>
      <c r="G1276" s="31" t="s">
        <v>90</v>
      </c>
      <c r="H1276" s="31" t="s">
        <v>4</v>
      </c>
      <c r="I1276" s="31" t="s">
        <v>85</v>
      </c>
      <c r="J1276" s="31" t="s">
        <v>49</v>
      </c>
      <c r="K1276" s="23">
        <v>2933.1</v>
      </c>
      <c r="L1276" s="1"/>
      <c r="M1276" s="1"/>
      <c r="N1276" s="1"/>
      <c r="O1276" s="1"/>
      <c r="P1276" s="1"/>
      <c r="Q1276" s="1"/>
      <c r="R1276" s="1"/>
      <c r="S1276" s="1"/>
    </row>
    <row r="1277" spans="1:19" s="48" customFormat="1" ht="18" hidden="1" customHeight="1" x14ac:dyDescent="0.2">
      <c r="A1277" s="108"/>
      <c r="B1277" s="29" t="s">
        <v>50</v>
      </c>
      <c r="C1277" s="33" t="s">
        <v>73</v>
      </c>
      <c r="D1277" s="31" t="s">
        <v>8</v>
      </c>
      <c r="E1277" s="31" t="s">
        <v>8</v>
      </c>
      <c r="F1277" s="31" t="s">
        <v>17</v>
      </c>
      <c r="G1277" s="31" t="s">
        <v>90</v>
      </c>
      <c r="H1277" s="31" t="s">
        <v>4</v>
      </c>
      <c r="I1277" s="31" t="s">
        <v>85</v>
      </c>
      <c r="J1277" s="31" t="s">
        <v>51</v>
      </c>
      <c r="K1277" s="23">
        <v>90</v>
      </c>
      <c r="L1277" s="1"/>
      <c r="M1277" s="1"/>
      <c r="N1277" s="1"/>
      <c r="O1277" s="1"/>
      <c r="P1277" s="1"/>
      <c r="Q1277" s="1"/>
      <c r="R1277" s="1"/>
      <c r="S1277" s="1"/>
    </row>
    <row r="1278" spans="1:19" s="48" customFormat="1" ht="47.25" hidden="1" customHeight="1" x14ac:dyDescent="0.2">
      <c r="A1278" s="108"/>
      <c r="B1278" s="29" t="s">
        <v>381</v>
      </c>
      <c r="C1278" s="33">
        <v>934</v>
      </c>
      <c r="D1278" s="31" t="s">
        <v>8</v>
      </c>
      <c r="E1278" s="31" t="s">
        <v>8</v>
      </c>
      <c r="F1278" s="31" t="s">
        <v>17</v>
      </c>
      <c r="G1278" s="31" t="s">
        <v>90</v>
      </c>
      <c r="H1278" s="31" t="s">
        <v>5</v>
      </c>
      <c r="I1278" s="31"/>
      <c r="J1278" s="33"/>
      <c r="K1278" s="23">
        <f>K1279</f>
        <v>1160.8</v>
      </c>
      <c r="L1278" s="1"/>
      <c r="M1278" s="1"/>
      <c r="N1278" s="1"/>
      <c r="O1278" s="1"/>
      <c r="P1278" s="1"/>
      <c r="Q1278" s="1"/>
      <c r="R1278" s="1"/>
      <c r="S1278" s="1"/>
    </row>
    <row r="1279" spans="1:19" s="48" customFormat="1" ht="18" hidden="1" customHeight="1" x14ac:dyDescent="0.2">
      <c r="A1279" s="108"/>
      <c r="B1279" s="29" t="s">
        <v>382</v>
      </c>
      <c r="C1279" s="33">
        <v>934</v>
      </c>
      <c r="D1279" s="31" t="s">
        <v>8</v>
      </c>
      <c r="E1279" s="31" t="s">
        <v>8</v>
      </c>
      <c r="F1279" s="31" t="s">
        <v>17</v>
      </c>
      <c r="G1279" s="31" t="s">
        <v>90</v>
      </c>
      <c r="H1279" s="31" t="s">
        <v>5</v>
      </c>
      <c r="I1279" s="31" t="s">
        <v>211</v>
      </c>
      <c r="J1279" s="33"/>
      <c r="K1279" s="23">
        <f>K1281+K1280</f>
        <v>1160.8</v>
      </c>
      <c r="L1279" s="1"/>
      <c r="M1279" s="1"/>
      <c r="N1279" s="1"/>
      <c r="O1279" s="1"/>
      <c r="P1279" s="1"/>
      <c r="Q1279" s="1"/>
      <c r="R1279" s="1"/>
      <c r="S1279" s="1"/>
    </row>
    <row r="1280" spans="1:19" s="48" customFormat="1" ht="55.5" hidden="1" customHeight="1" x14ac:dyDescent="0.2">
      <c r="A1280" s="108"/>
      <c r="B1280" s="29" t="s">
        <v>121</v>
      </c>
      <c r="C1280" s="33">
        <v>934</v>
      </c>
      <c r="D1280" s="31" t="s">
        <v>8</v>
      </c>
      <c r="E1280" s="31" t="s">
        <v>8</v>
      </c>
      <c r="F1280" s="31" t="s">
        <v>17</v>
      </c>
      <c r="G1280" s="31" t="s">
        <v>90</v>
      </c>
      <c r="H1280" s="31" t="s">
        <v>5</v>
      </c>
      <c r="I1280" s="31" t="s">
        <v>211</v>
      </c>
      <c r="J1280" s="33" t="s">
        <v>48</v>
      </c>
      <c r="K1280" s="23">
        <v>200</v>
      </c>
      <c r="L1280" s="1"/>
      <c r="M1280" s="1"/>
      <c r="N1280" s="1"/>
      <c r="O1280" s="1"/>
      <c r="P1280" s="1"/>
      <c r="Q1280" s="1"/>
      <c r="R1280" s="1"/>
      <c r="S1280" s="1"/>
    </row>
    <row r="1281" spans="1:19" s="48" customFormat="1" ht="31.5" hidden="1" customHeight="1" x14ac:dyDescent="0.2">
      <c r="A1281" s="108"/>
      <c r="B1281" s="29" t="s">
        <v>122</v>
      </c>
      <c r="C1281" s="33">
        <v>934</v>
      </c>
      <c r="D1281" s="31" t="s">
        <v>8</v>
      </c>
      <c r="E1281" s="31" t="s">
        <v>8</v>
      </c>
      <c r="F1281" s="31" t="s">
        <v>17</v>
      </c>
      <c r="G1281" s="31" t="s">
        <v>90</v>
      </c>
      <c r="H1281" s="31" t="s">
        <v>5</v>
      </c>
      <c r="I1281" s="31" t="s">
        <v>211</v>
      </c>
      <c r="J1281" s="33" t="s">
        <v>49</v>
      </c>
      <c r="K1281" s="23">
        <v>960.8</v>
      </c>
      <c r="L1281" s="1"/>
      <c r="M1281" s="1"/>
      <c r="N1281" s="1"/>
      <c r="O1281" s="1"/>
      <c r="P1281" s="1"/>
      <c r="Q1281" s="1"/>
      <c r="R1281" s="1"/>
      <c r="S1281" s="1"/>
    </row>
    <row r="1282" spans="1:19" s="48" customFormat="1" ht="31.5" hidden="1" customHeight="1" x14ac:dyDescent="0.2">
      <c r="A1282" s="108"/>
      <c r="B1282" s="29" t="s">
        <v>276</v>
      </c>
      <c r="C1282" s="33">
        <v>934</v>
      </c>
      <c r="D1282" s="31" t="s">
        <v>8</v>
      </c>
      <c r="E1282" s="31" t="s">
        <v>8</v>
      </c>
      <c r="F1282" s="31" t="s">
        <v>70</v>
      </c>
      <c r="G1282" s="30"/>
      <c r="H1282" s="33"/>
      <c r="I1282" s="33"/>
      <c r="J1282" s="33"/>
      <c r="K1282" s="23">
        <f>K1287+K1283</f>
        <v>80</v>
      </c>
      <c r="L1282" s="1"/>
      <c r="M1282" s="1"/>
      <c r="N1282" s="1"/>
      <c r="O1282" s="1"/>
      <c r="P1282" s="1"/>
      <c r="Q1282" s="1"/>
      <c r="R1282" s="1"/>
      <c r="S1282" s="1"/>
    </row>
    <row r="1283" spans="1:19" s="48" customFormat="1" ht="47.25" hidden="1" customHeight="1" x14ac:dyDescent="0.2">
      <c r="A1283" s="108"/>
      <c r="B1283" s="29" t="s">
        <v>315</v>
      </c>
      <c r="C1283" s="33">
        <v>934</v>
      </c>
      <c r="D1283" s="31" t="s">
        <v>8</v>
      </c>
      <c r="E1283" s="31" t="s">
        <v>8</v>
      </c>
      <c r="F1283" s="31" t="s">
        <v>70</v>
      </c>
      <c r="G1283" s="31" t="s">
        <v>90</v>
      </c>
      <c r="H1283" s="31"/>
      <c r="I1283" s="31"/>
      <c r="J1283" s="31"/>
      <c r="K1283" s="23">
        <f>K1284</f>
        <v>0</v>
      </c>
      <c r="L1283" s="1"/>
      <c r="M1283" s="1"/>
      <c r="N1283" s="1"/>
      <c r="O1283" s="1"/>
      <c r="P1283" s="1"/>
      <c r="Q1283" s="1"/>
      <c r="R1283" s="1"/>
      <c r="S1283" s="1"/>
    </row>
    <row r="1284" spans="1:19" s="48" customFormat="1" ht="47.25" hidden="1" customHeight="1" x14ac:dyDescent="0.2">
      <c r="A1284" s="108"/>
      <c r="B1284" s="29" t="s">
        <v>316</v>
      </c>
      <c r="C1284" s="33">
        <v>934</v>
      </c>
      <c r="D1284" s="31" t="s">
        <v>8</v>
      </c>
      <c r="E1284" s="31" t="s">
        <v>8</v>
      </c>
      <c r="F1284" s="31" t="s">
        <v>70</v>
      </c>
      <c r="G1284" s="31" t="s">
        <v>90</v>
      </c>
      <c r="H1284" s="31" t="s">
        <v>2</v>
      </c>
      <c r="I1284" s="31"/>
      <c r="J1284" s="31"/>
      <c r="K1284" s="23">
        <f>K1285</f>
        <v>0</v>
      </c>
      <c r="L1284" s="1"/>
      <c r="M1284" s="1"/>
      <c r="N1284" s="1"/>
      <c r="O1284" s="1"/>
      <c r="P1284" s="1"/>
      <c r="Q1284" s="1"/>
      <c r="R1284" s="1"/>
      <c r="S1284" s="1"/>
    </row>
    <row r="1285" spans="1:19" s="48" customFormat="1" ht="78.75" hidden="1" customHeight="1" x14ac:dyDescent="0.2">
      <c r="A1285" s="108"/>
      <c r="B1285" s="29" t="s">
        <v>317</v>
      </c>
      <c r="C1285" s="33">
        <v>934</v>
      </c>
      <c r="D1285" s="31" t="s">
        <v>8</v>
      </c>
      <c r="E1285" s="31" t="s">
        <v>8</v>
      </c>
      <c r="F1285" s="31" t="s">
        <v>70</v>
      </c>
      <c r="G1285" s="31" t="s">
        <v>90</v>
      </c>
      <c r="H1285" s="31" t="s">
        <v>2</v>
      </c>
      <c r="I1285" s="31" t="s">
        <v>275</v>
      </c>
      <c r="J1285" s="31"/>
      <c r="K1285" s="23">
        <f>K1286</f>
        <v>0</v>
      </c>
      <c r="L1285" s="1"/>
      <c r="M1285" s="1"/>
      <c r="N1285" s="1"/>
      <c r="O1285" s="1"/>
      <c r="P1285" s="1"/>
      <c r="Q1285" s="1"/>
      <c r="R1285" s="1"/>
      <c r="S1285" s="1"/>
    </row>
    <row r="1286" spans="1:19" s="48" customFormat="1" ht="31.5" hidden="1" customHeight="1" x14ac:dyDescent="0.2">
      <c r="A1286" s="108"/>
      <c r="B1286" s="29" t="s">
        <v>122</v>
      </c>
      <c r="C1286" s="33">
        <v>934</v>
      </c>
      <c r="D1286" s="31" t="s">
        <v>8</v>
      </c>
      <c r="E1286" s="31" t="s">
        <v>8</v>
      </c>
      <c r="F1286" s="31" t="s">
        <v>70</v>
      </c>
      <c r="G1286" s="31" t="s">
        <v>90</v>
      </c>
      <c r="H1286" s="31" t="s">
        <v>2</v>
      </c>
      <c r="I1286" s="31" t="s">
        <v>275</v>
      </c>
      <c r="J1286" s="31" t="s">
        <v>49</v>
      </c>
      <c r="K1286" s="23"/>
      <c r="L1286" s="1"/>
      <c r="M1286" s="1"/>
      <c r="N1286" s="1"/>
      <c r="O1286" s="1"/>
      <c r="P1286" s="1"/>
      <c r="Q1286" s="1"/>
      <c r="R1286" s="1"/>
      <c r="S1286" s="1"/>
    </row>
    <row r="1287" spans="1:19" s="48" customFormat="1" ht="31.5" hidden="1" customHeight="1" x14ac:dyDescent="0.2">
      <c r="A1287" s="108"/>
      <c r="B1287" s="29" t="s">
        <v>318</v>
      </c>
      <c r="C1287" s="33">
        <v>934</v>
      </c>
      <c r="D1287" s="31" t="s">
        <v>8</v>
      </c>
      <c r="E1287" s="31" t="s">
        <v>8</v>
      </c>
      <c r="F1287" s="31" t="s">
        <v>70</v>
      </c>
      <c r="G1287" s="32">
        <v>2</v>
      </c>
      <c r="H1287" s="31"/>
      <c r="I1287" s="31"/>
      <c r="J1287" s="31"/>
      <c r="K1287" s="23">
        <f>K1288</f>
        <v>80</v>
      </c>
      <c r="L1287" s="1"/>
      <c r="M1287" s="1"/>
      <c r="N1287" s="1"/>
      <c r="O1287" s="1"/>
      <c r="P1287" s="1"/>
      <c r="Q1287" s="1"/>
      <c r="R1287" s="1"/>
      <c r="S1287" s="1"/>
    </row>
    <row r="1288" spans="1:19" s="48" customFormat="1" ht="78.75" hidden="1" customHeight="1" x14ac:dyDescent="0.2">
      <c r="A1288" s="108"/>
      <c r="B1288" s="56" t="s">
        <v>487</v>
      </c>
      <c r="C1288" s="33">
        <v>934</v>
      </c>
      <c r="D1288" s="31" t="s">
        <v>8</v>
      </c>
      <c r="E1288" s="31" t="s">
        <v>8</v>
      </c>
      <c r="F1288" s="31" t="s">
        <v>70</v>
      </c>
      <c r="G1288" s="32">
        <v>2</v>
      </c>
      <c r="H1288" s="31" t="s">
        <v>2</v>
      </c>
      <c r="I1288" s="31"/>
      <c r="J1288" s="31"/>
      <c r="K1288" s="23">
        <f>K1289</f>
        <v>80</v>
      </c>
      <c r="L1288" s="1"/>
      <c r="M1288" s="1"/>
      <c r="N1288" s="1"/>
      <c r="O1288" s="1"/>
      <c r="P1288" s="1"/>
      <c r="Q1288" s="1"/>
      <c r="R1288" s="1"/>
      <c r="S1288" s="1"/>
    </row>
    <row r="1289" spans="1:19" s="48" customFormat="1" ht="47.25" hidden="1" customHeight="1" x14ac:dyDescent="0.2">
      <c r="A1289" s="108"/>
      <c r="B1289" s="29" t="s">
        <v>488</v>
      </c>
      <c r="C1289" s="33">
        <v>934</v>
      </c>
      <c r="D1289" s="31" t="s">
        <v>8</v>
      </c>
      <c r="E1289" s="31" t="s">
        <v>8</v>
      </c>
      <c r="F1289" s="31" t="s">
        <v>70</v>
      </c>
      <c r="G1289" s="32">
        <v>2</v>
      </c>
      <c r="H1289" s="31" t="s">
        <v>2</v>
      </c>
      <c r="I1289" s="31" t="s">
        <v>155</v>
      </c>
      <c r="J1289" s="31"/>
      <c r="K1289" s="23">
        <f>K1290</f>
        <v>80</v>
      </c>
      <c r="L1289" s="1"/>
      <c r="M1289" s="1"/>
      <c r="N1289" s="1"/>
      <c r="O1289" s="1"/>
      <c r="P1289" s="1"/>
      <c r="Q1289" s="1"/>
      <c r="R1289" s="1"/>
      <c r="S1289" s="1"/>
    </row>
    <row r="1290" spans="1:19" s="48" customFormat="1" ht="31.5" hidden="1" customHeight="1" x14ac:dyDescent="0.2">
      <c r="A1290" s="108"/>
      <c r="B1290" s="29" t="s">
        <v>122</v>
      </c>
      <c r="C1290" s="33">
        <v>934</v>
      </c>
      <c r="D1290" s="31" t="s">
        <v>8</v>
      </c>
      <c r="E1290" s="31" t="s">
        <v>8</v>
      </c>
      <c r="F1290" s="31" t="s">
        <v>70</v>
      </c>
      <c r="G1290" s="32">
        <v>2</v>
      </c>
      <c r="H1290" s="31" t="s">
        <v>2</v>
      </c>
      <c r="I1290" s="31" t="s">
        <v>155</v>
      </c>
      <c r="J1290" s="31" t="s">
        <v>49</v>
      </c>
      <c r="K1290" s="23">
        <f>50+20+10</f>
        <v>80</v>
      </c>
      <c r="L1290" s="1"/>
      <c r="M1290" s="1"/>
      <c r="N1290" s="1"/>
      <c r="O1290" s="1"/>
      <c r="P1290" s="1"/>
      <c r="Q1290" s="1"/>
      <c r="R1290" s="1"/>
      <c r="S1290" s="1"/>
    </row>
    <row r="1291" spans="1:19" s="48" customFormat="1" ht="18" hidden="1" customHeight="1" x14ac:dyDescent="0.2">
      <c r="A1291" s="108"/>
      <c r="B1291" s="29" t="s">
        <v>27</v>
      </c>
      <c r="C1291" s="33">
        <v>934</v>
      </c>
      <c r="D1291" s="31" t="s">
        <v>8</v>
      </c>
      <c r="E1291" s="31" t="s">
        <v>24</v>
      </c>
      <c r="F1291" s="58"/>
      <c r="G1291" s="58"/>
      <c r="H1291" s="58"/>
      <c r="I1291" s="58"/>
      <c r="J1291" s="58"/>
      <c r="K1291" s="23">
        <f>K1292</f>
        <v>6202.1</v>
      </c>
      <c r="L1291" s="1"/>
      <c r="M1291" s="1"/>
      <c r="N1291" s="1"/>
      <c r="O1291" s="1"/>
      <c r="P1291" s="1"/>
      <c r="Q1291" s="1"/>
      <c r="R1291" s="1"/>
      <c r="S1291" s="1"/>
    </row>
    <row r="1292" spans="1:19" s="48" customFormat="1" ht="18" hidden="1" customHeight="1" x14ac:dyDescent="0.2">
      <c r="A1292" s="108"/>
      <c r="B1292" s="29" t="s">
        <v>378</v>
      </c>
      <c r="C1292" s="33">
        <v>934</v>
      </c>
      <c r="D1292" s="31" t="s">
        <v>8</v>
      </c>
      <c r="E1292" s="31" t="s">
        <v>24</v>
      </c>
      <c r="F1292" s="31" t="s">
        <v>17</v>
      </c>
      <c r="G1292" s="31"/>
      <c r="H1292" s="31"/>
      <c r="I1292" s="31"/>
      <c r="J1292" s="31"/>
      <c r="K1292" s="23">
        <f>K1293</f>
        <v>6202.1</v>
      </c>
      <c r="L1292" s="1"/>
      <c r="M1292" s="1"/>
      <c r="N1292" s="1"/>
      <c r="O1292" s="1"/>
      <c r="P1292" s="1"/>
      <c r="Q1292" s="1"/>
      <c r="R1292" s="1"/>
      <c r="S1292" s="1"/>
    </row>
    <row r="1293" spans="1:19" s="48" customFormat="1" ht="18" hidden="1" customHeight="1" x14ac:dyDescent="0.2">
      <c r="A1293" s="108"/>
      <c r="B1293" s="29" t="s">
        <v>379</v>
      </c>
      <c r="C1293" s="33">
        <v>934</v>
      </c>
      <c r="D1293" s="31" t="s">
        <v>8</v>
      </c>
      <c r="E1293" s="31" t="s">
        <v>24</v>
      </c>
      <c r="F1293" s="31" t="s">
        <v>17</v>
      </c>
      <c r="G1293" s="31" t="s">
        <v>90</v>
      </c>
      <c r="H1293" s="31"/>
      <c r="I1293" s="31"/>
      <c r="J1293" s="31"/>
      <c r="K1293" s="23">
        <f>K1294</f>
        <v>6202.1</v>
      </c>
      <c r="L1293" s="1"/>
      <c r="M1293" s="1"/>
      <c r="N1293" s="1"/>
      <c r="O1293" s="1"/>
      <c r="P1293" s="1"/>
      <c r="Q1293" s="1"/>
      <c r="R1293" s="1"/>
      <c r="S1293" s="1"/>
    </row>
    <row r="1294" spans="1:19" s="48" customFormat="1" ht="47.25" hidden="1" customHeight="1" x14ac:dyDescent="0.2">
      <c r="A1294" s="108"/>
      <c r="B1294" s="29" t="s">
        <v>496</v>
      </c>
      <c r="C1294" s="33">
        <v>934</v>
      </c>
      <c r="D1294" s="31" t="s">
        <v>8</v>
      </c>
      <c r="E1294" s="31" t="s">
        <v>24</v>
      </c>
      <c r="F1294" s="31" t="s">
        <v>17</v>
      </c>
      <c r="G1294" s="31" t="s">
        <v>90</v>
      </c>
      <c r="H1294" s="31" t="s">
        <v>2</v>
      </c>
      <c r="I1294" s="31"/>
      <c r="J1294" s="31"/>
      <c r="K1294" s="23">
        <f>K1295+K1299</f>
        <v>6202.1</v>
      </c>
      <c r="L1294" s="1"/>
      <c r="M1294" s="1"/>
      <c r="N1294" s="1"/>
      <c r="O1294" s="1"/>
      <c r="P1294" s="1"/>
      <c r="Q1294" s="1"/>
      <c r="R1294" s="1"/>
      <c r="S1294" s="1"/>
    </row>
    <row r="1295" spans="1:19" s="48" customFormat="1" ht="18" hidden="1" customHeight="1" x14ac:dyDescent="0.2">
      <c r="A1295" s="108"/>
      <c r="B1295" s="29" t="s">
        <v>60</v>
      </c>
      <c r="C1295" s="33">
        <v>934</v>
      </c>
      <c r="D1295" s="31" t="s">
        <v>8</v>
      </c>
      <c r="E1295" s="31" t="s">
        <v>24</v>
      </c>
      <c r="F1295" s="31" t="s">
        <v>17</v>
      </c>
      <c r="G1295" s="31" t="s">
        <v>90</v>
      </c>
      <c r="H1295" s="31" t="s">
        <v>2</v>
      </c>
      <c r="I1295" s="31" t="s">
        <v>78</v>
      </c>
      <c r="J1295" s="31"/>
      <c r="K1295" s="23">
        <f>K1296+K1297+K1298</f>
        <v>6190.1</v>
      </c>
      <c r="L1295" s="1"/>
      <c r="M1295" s="1"/>
      <c r="N1295" s="1"/>
      <c r="O1295" s="1"/>
      <c r="P1295" s="1"/>
      <c r="Q1295" s="1"/>
      <c r="R1295" s="1"/>
      <c r="S1295" s="1"/>
    </row>
    <row r="1296" spans="1:19" s="48" customFormat="1" ht="51" hidden="1" customHeight="1" x14ac:dyDescent="0.2">
      <c r="A1296" s="108"/>
      <c r="B1296" s="29" t="s">
        <v>121</v>
      </c>
      <c r="C1296" s="33">
        <v>934</v>
      </c>
      <c r="D1296" s="31" t="s">
        <v>8</v>
      </c>
      <c r="E1296" s="31" t="s">
        <v>24</v>
      </c>
      <c r="F1296" s="31" t="s">
        <v>17</v>
      </c>
      <c r="G1296" s="31" t="s">
        <v>90</v>
      </c>
      <c r="H1296" s="31" t="s">
        <v>2</v>
      </c>
      <c r="I1296" s="31" t="s">
        <v>78</v>
      </c>
      <c r="J1296" s="31" t="s">
        <v>48</v>
      </c>
      <c r="K1296" s="23">
        <v>6046.1</v>
      </c>
      <c r="L1296" s="1"/>
      <c r="M1296" s="1"/>
      <c r="N1296" s="1"/>
      <c r="O1296" s="1"/>
      <c r="P1296" s="1"/>
      <c r="Q1296" s="1"/>
      <c r="R1296" s="1"/>
      <c r="S1296" s="1"/>
    </row>
    <row r="1297" spans="1:19" s="48" customFormat="1" ht="31.5" hidden="1" customHeight="1" x14ac:dyDescent="0.2">
      <c r="A1297" s="108"/>
      <c r="B1297" s="29" t="s">
        <v>122</v>
      </c>
      <c r="C1297" s="33">
        <v>934</v>
      </c>
      <c r="D1297" s="31" t="s">
        <v>8</v>
      </c>
      <c r="E1297" s="31" t="s">
        <v>24</v>
      </c>
      <c r="F1297" s="31" t="s">
        <v>17</v>
      </c>
      <c r="G1297" s="31" t="s">
        <v>90</v>
      </c>
      <c r="H1297" s="31" t="s">
        <v>2</v>
      </c>
      <c r="I1297" s="31" t="s">
        <v>78</v>
      </c>
      <c r="J1297" s="31" t="s">
        <v>49</v>
      </c>
      <c r="K1297" s="23">
        <v>144</v>
      </c>
      <c r="L1297" s="1"/>
      <c r="M1297" s="1"/>
      <c r="N1297" s="1"/>
      <c r="O1297" s="1"/>
      <c r="P1297" s="1"/>
      <c r="Q1297" s="1"/>
      <c r="R1297" s="1"/>
      <c r="S1297" s="1"/>
    </row>
    <row r="1298" spans="1:19" s="48" customFormat="1" ht="18" hidden="1" customHeight="1" x14ac:dyDescent="0.2">
      <c r="A1298" s="108"/>
      <c r="B1298" s="29" t="s">
        <v>50</v>
      </c>
      <c r="C1298" s="33">
        <v>934</v>
      </c>
      <c r="D1298" s="31" t="s">
        <v>8</v>
      </c>
      <c r="E1298" s="31" t="s">
        <v>24</v>
      </c>
      <c r="F1298" s="31" t="s">
        <v>17</v>
      </c>
      <c r="G1298" s="31" t="s">
        <v>90</v>
      </c>
      <c r="H1298" s="31" t="s">
        <v>2</v>
      </c>
      <c r="I1298" s="31" t="s">
        <v>78</v>
      </c>
      <c r="J1298" s="31" t="s">
        <v>51</v>
      </c>
      <c r="K1298" s="23"/>
      <c r="L1298" s="1"/>
      <c r="M1298" s="1"/>
      <c r="N1298" s="1"/>
      <c r="O1298" s="1"/>
      <c r="P1298" s="1"/>
      <c r="Q1298" s="1"/>
      <c r="R1298" s="1"/>
      <c r="S1298" s="1"/>
    </row>
    <row r="1299" spans="1:19" s="48" customFormat="1" ht="18" hidden="1" customHeight="1" x14ac:dyDescent="0.2">
      <c r="A1299" s="108"/>
      <c r="B1299" s="29" t="s">
        <v>230</v>
      </c>
      <c r="C1299" s="30">
        <v>934</v>
      </c>
      <c r="D1299" s="31" t="s">
        <v>8</v>
      </c>
      <c r="E1299" s="31" t="s">
        <v>24</v>
      </c>
      <c r="F1299" s="31" t="s">
        <v>17</v>
      </c>
      <c r="G1299" s="32">
        <v>1</v>
      </c>
      <c r="H1299" s="31" t="s">
        <v>2</v>
      </c>
      <c r="I1299" s="31" t="s">
        <v>229</v>
      </c>
      <c r="J1299" s="31"/>
      <c r="K1299" s="23">
        <f>SUM(K1300)</f>
        <v>12</v>
      </c>
      <c r="L1299" s="1"/>
      <c r="M1299" s="1"/>
      <c r="N1299" s="1"/>
      <c r="O1299" s="1"/>
      <c r="P1299" s="1"/>
      <c r="Q1299" s="1"/>
      <c r="R1299" s="1"/>
      <c r="S1299" s="1"/>
    </row>
    <row r="1300" spans="1:19" s="48" customFormat="1" ht="31.5" hidden="1" customHeight="1" x14ac:dyDescent="0.2">
      <c r="A1300" s="108"/>
      <c r="B1300" s="29" t="s">
        <v>122</v>
      </c>
      <c r="C1300" s="30">
        <v>934</v>
      </c>
      <c r="D1300" s="31" t="s">
        <v>8</v>
      </c>
      <c r="E1300" s="31" t="s">
        <v>24</v>
      </c>
      <c r="F1300" s="31" t="s">
        <v>17</v>
      </c>
      <c r="G1300" s="32">
        <v>1</v>
      </c>
      <c r="H1300" s="31" t="s">
        <v>2</v>
      </c>
      <c r="I1300" s="31" t="s">
        <v>229</v>
      </c>
      <c r="J1300" s="31" t="s">
        <v>49</v>
      </c>
      <c r="K1300" s="23">
        <v>12</v>
      </c>
      <c r="L1300" s="1"/>
      <c r="M1300" s="1"/>
      <c r="N1300" s="1"/>
      <c r="O1300" s="1"/>
      <c r="P1300" s="1"/>
      <c r="Q1300" s="1"/>
      <c r="R1300" s="1"/>
      <c r="S1300" s="1"/>
    </row>
    <row r="1301" spans="1:19" s="48" customFormat="1" ht="47.25" hidden="1" customHeight="1" x14ac:dyDescent="0.2">
      <c r="A1301" s="108" t="s">
        <v>40</v>
      </c>
      <c r="B1301" s="29" t="s">
        <v>383</v>
      </c>
      <c r="C1301" s="30">
        <v>942</v>
      </c>
      <c r="D1301" s="31"/>
      <c r="E1301" s="31"/>
      <c r="F1301" s="31"/>
      <c r="G1301" s="32"/>
      <c r="H1301" s="31"/>
      <c r="I1301" s="31"/>
      <c r="J1301" s="31"/>
      <c r="K1301" s="23">
        <f>K1308+K1350+K1357+K1302</f>
        <v>186354.80000000002</v>
      </c>
      <c r="L1301" s="1"/>
      <c r="M1301" s="1"/>
      <c r="N1301" s="1"/>
      <c r="O1301" s="1"/>
      <c r="P1301" s="1"/>
      <c r="Q1301" s="1"/>
      <c r="R1301" s="1"/>
      <c r="S1301" s="1"/>
    </row>
    <row r="1302" spans="1:19" s="48" customFormat="1" ht="18" hidden="1" customHeight="1" x14ac:dyDescent="0.2">
      <c r="A1302" s="108"/>
      <c r="B1302" s="29" t="s">
        <v>14</v>
      </c>
      <c r="C1302" s="30">
        <v>942</v>
      </c>
      <c r="D1302" s="31" t="s">
        <v>5</v>
      </c>
      <c r="E1302" s="33"/>
      <c r="F1302" s="33"/>
      <c r="G1302" s="30"/>
      <c r="H1302" s="31"/>
      <c r="I1302" s="31"/>
      <c r="J1302" s="31"/>
      <c r="K1302" s="23">
        <f>K1303</f>
        <v>947.2</v>
      </c>
      <c r="L1302" s="1"/>
      <c r="M1302" s="1"/>
      <c r="N1302" s="1"/>
      <c r="O1302" s="1"/>
      <c r="P1302" s="1"/>
      <c r="Q1302" s="1"/>
      <c r="R1302" s="1"/>
      <c r="S1302" s="1"/>
    </row>
    <row r="1303" spans="1:19" s="48" customFormat="1" ht="31.5" hidden="1" customHeight="1" x14ac:dyDescent="0.2">
      <c r="A1303" s="108"/>
      <c r="B1303" s="29" t="s">
        <v>129</v>
      </c>
      <c r="C1303" s="30">
        <v>942</v>
      </c>
      <c r="D1303" s="33" t="s">
        <v>5</v>
      </c>
      <c r="E1303" s="33" t="s">
        <v>10</v>
      </c>
      <c r="F1303" s="33"/>
      <c r="G1303" s="30"/>
      <c r="H1303" s="31"/>
      <c r="I1303" s="31"/>
      <c r="J1303" s="31"/>
      <c r="K1303" s="23">
        <f>K1304</f>
        <v>947.2</v>
      </c>
      <c r="L1303" s="1"/>
      <c r="M1303" s="1"/>
      <c r="N1303" s="1"/>
      <c r="O1303" s="1"/>
      <c r="P1303" s="1"/>
      <c r="Q1303" s="1"/>
      <c r="R1303" s="1"/>
      <c r="S1303" s="1"/>
    </row>
    <row r="1304" spans="1:19" s="48" customFormat="1" ht="18" hidden="1" customHeight="1" x14ac:dyDescent="0.2">
      <c r="A1304" s="108"/>
      <c r="B1304" s="29" t="s">
        <v>331</v>
      </c>
      <c r="C1304" s="30">
        <v>942</v>
      </c>
      <c r="D1304" s="33" t="s">
        <v>5</v>
      </c>
      <c r="E1304" s="33" t="s">
        <v>10</v>
      </c>
      <c r="F1304" s="33" t="s">
        <v>83</v>
      </c>
      <c r="G1304" s="30"/>
      <c r="H1304" s="31"/>
      <c r="I1304" s="31"/>
      <c r="J1304" s="31"/>
      <c r="K1304" s="23">
        <f>K1305</f>
        <v>947.2</v>
      </c>
      <c r="L1304" s="1"/>
      <c r="M1304" s="1"/>
      <c r="N1304" s="1"/>
      <c r="O1304" s="1"/>
      <c r="P1304" s="1"/>
      <c r="Q1304" s="1"/>
      <c r="R1304" s="1"/>
      <c r="S1304" s="1"/>
    </row>
    <row r="1305" spans="1:19" s="48" customFormat="1" ht="47.25" hidden="1" customHeight="1" x14ac:dyDescent="0.2">
      <c r="A1305" s="108"/>
      <c r="B1305" s="34" t="s">
        <v>332</v>
      </c>
      <c r="C1305" s="30">
        <v>942</v>
      </c>
      <c r="D1305" s="33" t="s">
        <v>5</v>
      </c>
      <c r="E1305" s="33" t="s">
        <v>10</v>
      </c>
      <c r="F1305" s="33" t="s">
        <v>83</v>
      </c>
      <c r="G1305" s="30">
        <v>2</v>
      </c>
      <c r="H1305" s="31"/>
      <c r="I1305" s="31"/>
      <c r="J1305" s="31"/>
      <c r="K1305" s="23">
        <f>K1306</f>
        <v>947.2</v>
      </c>
      <c r="L1305" s="1"/>
      <c r="M1305" s="1"/>
      <c r="N1305" s="1"/>
      <c r="O1305" s="1"/>
      <c r="P1305" s="1"/>
      <c r="Q1305" s="1"/>
      <c r="R1305" s="1"/>
      <c r="S1305" s="1"/>
    </row>
    <row r="1306" spans="1:19" s="48" customFormat="1" ht="31.5" hidden="1" customHeight="1" x14ac:dyDescent="0.2">
      <c r="A1306" s="108"/>
      <c r="B1306" s="34" t="s">
        <v>590</v>
      </c>
      <c r="C1306" s="30">
        <v>942</v>
      </c>
      <c r="D1306" s="33" t="s">
        <v>5</v>
      </c>
      <c r="E1306" s="33" t="s">
        <v>10</v>
      </c>
      <c r="F1306" s="31" t="s">
        <v>83</v>
      </c>
      <c r="G1306" s="31" t="s">
        <v>116</v>
      </c>
      <c r="H1306" s="31" t="s">
        <v>2</v>
      </c>
      <c r="I1306" s="31" t="s">
        <v>589</v>
      </c>
      <c r="J1306" s="33"/>
      <c r="K1306" s="23">
        <f>K1307</f>
        <v>947.2</v>
      </c>
      <c r="L1306" s="1"/>
      <c r="M1306" s="1"/>
      <c r="N1306" s="1"/>
      <c r="O1306" s="1"/>
      <c r="P1306" s="1"/>
      <c r="Q1306" s="1"/>
      <c r="R1306" s="1"/>
      <c r="S1306" s="1"/>
    </row>
    <row r="1307" spans="1:19" s="48" customFormat="1" ht="31.5" hidden="1" customHeight="1" x14ac:dyDescent="0.2">
      <c r="A1307" s="108"/>
      <c r="B1307" s="29" t="s">
        <v>122</v>
      </c>
      <c r="C1307" s="30">
        <v>942</v>
      </c>
      <c r="D1307" s="33" t="s">
        <v>5</v>
      </c>
      <c r="E1307" s="33" t="s">
        <v>10</v>
      </c>
      <c r="F1307" s="31" t="s">
        <v>83</v>
      </c>
      <c r="G1307" s="31" t="s">
        <v>116</v>
      </c>
      <c r="H1307" s="31" t="s">
        <v>2</v>
      </c>
      <c r="I1307" s="31" t="s">
        <v>589</v>
      </c>
      <c r="J1307" s="33" t="s">
        <v>49</v>
      </c>
      <c r="K1307" s="23">
        <v>947.2</v>
      </c>
      <c r="L1307" s="1"/>
      <c r="M1307" s="1"/>
      <c r="N1307" s="1"/>
      <c r="O1307" s="1"/>
      <c r="P1307" s="1"/>
      <c r="Q1307" s="1"/>
      <c r="R1307" s="1"/>
      <c r="S1307" s="1"/>
    </row>
    <row r="1308" spans="1:19" s="48" customFormat="1" ht="18" hidden="1" customHeight="1" x14ac:dyDescent="0.2">
      <c r="A1308" s="108"/>
      <c r="B1308" s="29" t="s">
        <v>15</v>
      </c>
      <c r="C1308" s="30">
        <v>942</v>
      </c>
      <c r="D1308" s="31" t="s">
        <v>6</v>
      </c>
      <c r="E1308" s="31"/>
      <c r="F1308" s="31"/>
      <c r="G1308" s="32"/>
      <c r="H1308" s="31"/>
      <c r="I1308" s="31"/>
      <c r="J1308" s="31"/>
      <c r="K1308" s="23">
        <f>K1309+K1331</f>
        <v>185382.5</v>
      </c>
      <c r="L1308" s="1"/>
      <c r="M1308" s="1"/>
      <c r="N1308" s="1"/>
      <c r="O1308" s="1"/>
      <c r="P1308" s="1"/>
      <c r="Q1308" s="1"/>
      <c r="R1308" s="1"/>
      <c r="S1308" s="1"/>
    </row>
    <row r="1309" spans="1:19" s="48" customFormat="1" ht="18" hidden="1" customHeight="1" x14ac:dyDescent="0.2">
      <c r="A1309" s="108"/>
      <c r="B1309" s="29" t="s">
        <v>68</v>
      </c>
      <c r="C1309" s="30">
        <v>942</v>
      </c>
      <c r="D1309" s="31" t="s">
        <v>6</v>
      </c>
      <c r="E1309" s="31" t="s">
        <v>17</v>
      </c>
      <c r="F1309" s="31"/>
      <c r="G1309" s="32"/>
      <c r="H1309" s="31"/>
      <c r="I1309" s="31"/>
      <c r="J1309" s="31"/>
      <c r="K1309" s="23">
        <f t="shared" ref="K1309:K1311" si="52">K1310</f>
        <v>98258.400000000009</v>
      </c>
      <c r="L1309" s="1"/>
      <c r="M1309" s="1"/>
      <c r="N1309" s="1"/>
      <c r="O1309" s="1"/>
      <c r="P1309" s="1"/>
      <c r="Q1309" s="1"/>
      <c r="R1309" s="1"/>
      <c r="S1309" s="1"/>
    </row>
    <row r="1310" spans="1:19" s="48" customFormat="1" ht="18" hidden="1" customHeight="1" x14ac:dyDescent="0.2">
      <c r="A1310" s="108"/>
      <c r="B1310" s="29" t="s">
        <v>384</v>
      </c>
      <c r="C1310" s="30">
        <v>942</v>
      </c>
      <c r="D1310" s="31" t="s">
        <v>6</v>
      </c>
      <c r="E1310" s="31" t="s">
        <v>17</v>
      </c>
      <c r="F1310" s="31" t="s">
        <v>23</v>
      </c>
      <c r="G1310" s="32"/>
      <c r="H1310" s="31"/>
      <c r="I1310" s="31"/>
      <c r="J1310" s="31"/>
      <c r="K1310" s="23">
        <f>K1311+K1327</f>
        <v>98258.400000000009</v>
      </c>
      <c r="L1310" s="1"/>
      <c r="M1310" s="1"/>
      <c r="N1310" s="1"/>
      <c r="O1310" s="1"/>
      <c r="P1310" s="1"/>
      <c r="Q1310" s="1"/>
      <c r="R1310" s="1"/>
      <c r="S1310" s="1"/>
    </row>
    <row r="1311" spans="1:19" s="48" customFormat="1" ht="31.5" hidden="1" customHeight="1" x14ac:dyDescent="0.2">
      <c r="A1311" s="108"/>
      <c r="B1311" s="29" t="s">
        <v>439</v>
      </c>
      <c r="C1311" s="30">
        <v>942</v>
      </c>
      <c r="D1311" s="31" t="s">
        <v>6</v>
      </c>
      <c r="E1311" s="31" t="s">
        <v>17</v>
      </c>
      <c r="F1311" s="31" t="s">
        <v>23</v>
      </c>
      <c r="G1311" s="32">
        <v>1</v>
      </c>
      <c r="H1311" s="31"/>
      <c r="I1311" s="31"/>
      <c r="J1311" s="31"/>
      <c r="K1311" s="23">
        <f t="shared" si="52"/>
        <v>98258.400000000009</v>
      </c>
      <c r="L1311" s="1"/>
      <c r="M1311" s="1"/>
      <c r="N1311" s="1"/>
      <c r="O1311" s="1"/>
      <c r="P1311" s="1"/>
      <c r="Q1311" s="1"/>
      <c r="R1311" s="1"/>
      <c r="S1311" s="1"/>
    </row>
    <row r="1312" spans="1:19" s="48" customFormat="1" ht="63" hidden="1" customHeight="1" x14ac:dyDescent="0.2">
      <c r="A1312" s="108"/>
      <c r="B1312" s="29" t="s">
        <v>441</v>
      </c>
      <c r="C1312" s="30">
        <v>942</v>
      </c>
      <c r="D1312" s="31" t="s">
        <v>6</v>
      </c>
      <c r="E1312" s="31" t="s">
        <v>17</v>
      </c>
      <c r="F1312" s="31" t="s">
        <v>23</v>
      </c>
      <c r="G1312" s="32">
        <v>1</v>
      </c>
      <c r="H1312" s="31" t="s">
        <v>2</v>
      </c>
      <c r="I1312" s="31"/>
      <c r="J1312" s="31"/>
      <c r="K1312" s="23">
        <f>K1313+K1317+K1323+K1325+K1321</f>
        <v>98258.400000000009</v>
      </c>
      <c r="L1312" s="1"/>
      <c r="M1312" s="1"/>
      <c r="N1312" s="1"/>
      <c r="O1312" s="1"/>
      <c r="P1312" s="1"/>
      <c r="Q1312" s="1"/>
      <c r="R1312" s="1"/>
      <c r="S1312" s="1"/>
    </row>
    <row r="1313" spans="1:19" s="48" customFormat="1" ht="18" hidden="1" customHeight="1" x14ac:dyDescent="0.2">
      <c r="A1313" s="108"/>
      <c r="B1313" s="29" t="s">
        <v>47</v>
      </c>
      <c r="C1313" s="30">
        <v>942</v>
      </c>
      <c r="D1313" s="31" t="s">
        <v>6</v>
      </c>
      <c r="E1313" s="31" t="s">
        <v>17</v>
      </c>
      <c r="F1313" s="31" t="s">
        <v>23</v>
      </c>
      <c r="G1313" s="32">
        <v>1</v>
      </c>
      <c r="H1313" s="31" t="s">
        <v>2</v>
      </c>
      <c r="I1313" s="31" t="s">
        <v>78</v>
      </c>
      <c r="J1313" s="31"/>
      <c r="K1313" s="23">
        <f>K1314+K1315+K1316</f>
        <v>11125</v>
      </c>
      <c r="L1313" s="1"/>
      <c r="M1313" s="1"/>
      <c r="N1313" s="1"/>
      <c r="O1313" s="1"/>
      <c r="P1313" s="1"/>
      <c r="Q1313" s="1"/>
      <c r="R1313" s="1"/>
      <c r="S1313" s="1"/>
    </row>
    <row r="1314" spans="1:19" s="48" customFormat="1" ht="53.25" hidden="1" customHeight="1" x14ac:dyDescent="0.2">
      <c r="A1314" s="108"/>
      <c r="B1314" s="29" t="s">
        <v>121</v>
      </c>
      <c r="C1314" s="30">
        <v>942</v>
      </c>
      <c r="D1314" s="31" t="s">
        <v>6</v>
      </c>
      <c r="E1314" s="31" t="s">
        <v>17</v>
      </c>
      <c r="F1314" s="31" t="s">
        <v>23</v>
      </c>
      <c r="G1314" s="32">
        <v>1</v>
      </c>
      <c r="H1314" s="31" t="s">
        <v>2</v>
      </c>
      <c r="I1314" s="31" t="s">
        <v>78</v>
      </c>
      <c r="J1314" s="31" t="s">
        <v>48</v>
      </c>
      <c r="K1314" s="23">
        <f>10303.1+10.4</f>
        <v>10313.5</v>
      </c>
      <c r="L1314" s="1"/>
      <c r="M1314" s="1"/>
      <c r="N1314" s="1"/>
      <c r="O1314" s="1"/>
      <c r="P1314" s="1"/>
      <c r="Q1314" s="1"/>
      <c r="R1314" s="1"/>
      <c r="S1314" s="1"/>
    </row>
    <row r="1315" spans="1:19" s="48" customFormat="1" ht="31.5" hidden="1" customHeight="1" x14ac:dyDescent="0.2">
      <c r="A1315" s="108"/>
      <c r="B1315" s="29" t="s">
        <v>122</v>
      </c>
      <c r="C1315" s="30">
        <v>942</v>
      </c>
      <c r="D1315" s="31" t="s">
        <v>6</v>
      </c>
      <c r="E1315" s="31" t="s">
        <v>17</v>
      </c>
      <c r="F1315" s="31" t="s">
        <v>23</v>
      </c>
      <c r="G1315" s="32">
        <v>1</v>
      </c>
      <c r="H1315" s="31" t="s">
        <v>2</v>
      </c>
      <c r="I1315" s="31" t="s">
        <v>78</v>
      </c>
      <c r="J1315" s="31" t="s">
        <v>49</v>
      </c>
      <c r="K1315" s="23">
        <v>811.5</v>
      </c>
      <c r="L1315" s="1"/>
      <c r="M1315" s="1"/>
      <c r="N1315" s="1"/>
      <c r="O1315" s="1"/>
      <c r="P1315" s="1"/>
      <c r="Q1315" s="1"/>
      <c r="R1315" s="1"/>
      <c r="S1315" s="1"/>
    </row>
    <row r="1316" spans="1:19" s="48" customFormat="1" ht="18" hidden="1" customHeight="1" x14ac:dyDescent="0.2">
      <c r="A1316" s="108"/>
      <c r="B1316" s="29" t="s">
        <v>50</v>
      </c>
      <c r="C1316" s="30">
        <v>942</v>
      </c>
      <c r="D1316" s="31" t="s">
        <v>6</v>
      </c>
      <c r="E1316" s="31" t="s">
        <v>17</v>
      </c>
      <c r="F1316" s="31" t="s">
        <v>23</v>
      </c>
      <c r="G1316" s="32">
        <v>1</v>
      </c>
      <c r="H1316" s="31" t="s">
        <v>2</v>
      </c>
      <c r="I1316" s="31" t="s">
        <v>78</v>
      </c>
      <c r="J1316" s="31" t="s">
        <v>51</v>
      </c>
      <c r="K1316" s="23"/>
      <c r="L1316" s="1"/>
      <c r="M1316" s="1"/>
      <c r="N1316" s="1"/>
      <c r="O1316" s="1"/>
      <c r="P1316" s="1"/>
      <c r="Q1316" s="1"/>
      <c r="R1316" s="1"/>
      <c r="S1316" s="1"/>
    </row>
    <row r="1317" spans="1:19" s="48" customFormat="1" ht="47.25" hidden="1" customHeight="1" x14ac:dyDescent="0.2">
      <c r="A1317" s="108"/>
      <c r="B1317" s="29" t="s">
        <v>66</v>
      </c>
      <c r="C1317" s="30">
        <v>942</v>
      </c>
      <c r="D1317" s="31" t="s">
        <v>6</v>
      </c>
      <c r="E1317" s="31" t="s">
        <v>17</v>
      </c>
      <c r="F1317" s="31" t="s">
        <v>23</v>
      </c>
      <c r="G1317" s="32">
        <v>1</v>
      </c>
      <c r="H1317" s="31" t="s">
        <v>2</v>
      </c>
      <c r="I1317" s="31" t="s">
        <v>85</v>
      </c>
      <c r="J1317" s="31"/>
      <c r="K1317" s="23">
        <f>SUM(K1318:K1320)</f>
        <v>86145.600000000006</v>
      </c>
      <c r="L1317" s="1"/>
      <c r="M1317" s="1"/>
      <c r="N1317" s="1"/>
      <c r="O1317" s="1"/>
      <c r="P1317" s="1"/>
      <c r="Q1317" s="1"/>
      <c r="R1317" s="1"/>
      <c r="S1317" s="1"/>
    </row>
    <row r="1318" spans="1:19" s="48" customFormat="1" ht="51.75" hidden="1" customHeight="1" x14ac:dyDescent="0.2">
      <c r="A1318" s="108"/>
      <c r="B1318" s="29" t="s">
        <v>121</v>
      </c>
      <c r="C1318" s="30">
        <v>942</v>
      </c>
      <c r="D1318" s="31" t="s">
        <v>6</v>
      </c>
      <c r="E1318" s="31" t="s">
        <v>17</v>
      </c>
      <c r="F1318" s="31" t="s">
        <v>23</v>
      </c>
      <c r="G1318" s="32">
        <v>1</v>
      </c>
      <c r="H1318" s="31" t="s">
        <v>2</v>
      </c>
      <c r="I1318" s="31" t="s">
        <v>85</v>
      </c>
      <c r="J1318" s="31" t="s">
        <v>48</v>
      </c>
      <c r="K1318" s="23">
        <v>10696.8</v>
      </c>
      <c r="L1318" s="1"/>
      <c r="M1318" s="1"/>
      <c r="N1318" s="1"/>
      <c r="O1318" s="1"/>
      <c r="P1318" s="1"/>
      <c r="Q1318" s="1"/>
      <c r="R1318" s="1"/>
      <c r="S1318" s="1"/>
    </row>
    <row r="1319" spans="1:19" s="48" customFormat="1" ht="31.5" hidden="1" customHeight="1" x14ac:dyDescent="0.2">
      <c r="A1319" s="108"/>
      <c r="B1319" s="29" t="s">
        <v>122</v>
      </c>
      <c r="C1319" s="30">
        <v>942</v>
      </c>
      <c r="D1319" s="31" t="s">
        <v>6</v>
      </c>
      <c r="E1319" s="31" t="s">
        <v>17</v>
      </c>
      <c r="F1319" s="31" t="s">
        <v>23</v>
      </c>
      <c r="G1319" s="32">
        <v>1</v>
      </c>
      <c r="H1319" s="31" t="s">
        <v>2</v>
      </c>
      <c r="I1319" s="31" t="s">
        <v>85</v>
      </c>
      <c r="J1319" s="31" t="s">
        <v>49</v>
      </c>
      <c r="K1319" s="23">
        <v>430.7</v>
      </c>
      <c r="L1319" s="1"/>
      <c r="M1319" s="1"/>
      <c r="N1319" s="1"/>
      <c r="O1319" s="1"/>
      <c r="P1319" s="1"/>
      <c r="Q1319" s="1"/>
      <c r="R1319" s="1"/>
      <c r="S1319" s="1"/>
    </row>
    <row r="1320" spans="1:19" s="48" customFormat="1" ht="31.5" hidden="1" customHeight="1" x14ac:dyDescent="0.2">
      <c r="A1320" s="108"/>
      <c r="B1320" s="38" t="s">
        <v>120</v>
      </c>
      <c r="C1320" s="30">
        <v>942</v>
      </c>
      <c r="D1320" s="31" t="s">
        <v>6</v>
      </c>
      <c r="E1320" s="31" t="s">
        <v>17</v>
      </c>
      <c r="F1320" s="31" t="s">
        <v>23</v>
      </c>
      <c r="G1320" s="32">
        <v>1</v>
      </c>
      <c r="H1320" s="31" t="s">
        <v>2</v>
      </c>
      <c r="I1320" s="31" t="s">
        <v>85</v>
      </c>
      <c r="J1320" s="31" t="s">
        <v>59</v>
      </c>
      <c r="K1320" s="23">
        <v>75018.100000000006</v>
      </c>
      <c r="L1320" s="1"/>
      <c r="M1320" s="1"/>
      <c r="N1320" s="1"/>
      <c r="O1320" s="1"/>
      <c r="P1320" s="1"/>
      <c r="Q1320" s="1"/>
      <c r="R1320" s="1"/>
      <c r="S1320" s="1"/>
    </row>
    <row r="1321" spans="1:19" s="48" customFormat="1" ht="47.25" hidden="1" customHeight="1" x14ac:dyDescent="0.2">
      <c r="A1321" s="108"/>
      <c r="B1321" s="38" t="s">
        <v>580</v>
      </c>
      <c r="C1321" s="30">
        <v>942</v>
      </c>
      <c r="D1321" s="31" t="s">
        <v>6</v>
      </c>
      <c r="E1321" s="31" t="s">
        <v>17</v>
      </c>
      <c r="F1321" s="31" t="s">
        <v>23</v>
      </c>
      <c r="G1321" s="32">
        <v>1</v>
      </c>
      <c r="H1321" s="31" t="s">
        <v>2</v>
      </c>
      <c r="I1321" s="31" t="s">
        <v>579</v>
      </c>
      <c r="J1321" s="31"/>
      <c r="K1321" s="23">
        <f>K1322</f>
        <v>688.5</v>
      </c>
      <c r="L1321" s="1"/>
      <c r="M1321" s="1"/>
      <c r="N1321" s="1"/>
      <c r="O1321" s="1"/>
      <c r="P1321" s="1"/>
      <c r="Q1321" s="1"/>
      <c r="R1321" s="1"/>
      <c r="S1321" s="1"/>
    </row>
    <row r="1322" spans="1:19" s="48" customFormat="1" ht="31.5" hidden="1" customHeight="1" x14ac:dyDescent="0.2">
      <c r="A1322" s="108"/>
      <c r="B1322" s="29" t="s">
        <v>122</v>
      </c>
      <c r="C1322" s="30">
        <v>942</v>
      </c>
      <c r="D1322" s="31" t="s">
        <v>6</v>
      </c>
      <c r="E1322" s="31" t="s">
        <v>17</v>
      </c>
      <c r="F1322" s="31" t="s">
        <v>23</v>
      </c>
      <c r="G1322" s="32">
        <v>1</v>
      </c>
      <c r="H1322" s="31" t="s">
        <v>2</v>
      </c>
      <c r="I1322" s="31" t="s">
        <v>579</v>
      </c>
      <c r="J1322" s="31" t="s">
        <v>49</v>
      </c>
      <c r="K1322" s="23">
        <v>688.5</v>
      </c>
      <c r="L1322" s="1"/>
      <c r="M1322" s="1"/>
      <c r="N1322" s="1"/>
      <c r="O1322" s="1"/>
      <c r="P1322" s="1"/>
      <c r="Q1322" s="1"/>
      <c r="R1322" s="1"/>
      <c r="S1322" s="1"/>
    </row>
    <row r="1323" spans="1:19" s="48" customFormat="1" ht="18" hidden="1" customHeight="1" x14ac:dyDescent="0.2">
      <c r="A1323" s="108"/>
      <c r="B1323" s="29" t="s">
        <v>230</v>
      </c>
      <c r="C1323" s="30">
        <v>942</v>
      </c>
      <c r="D1323" s="31" t="s">
        <v>6</v>
      </c>
      <c r="E1323" s="31" t="s">
        <v>17</v>
      </c>
      <c r="F1323" s="31" t="s">
        <v>23</v>
      </c>
      <c r="G1323" s="32">
        <v>1</v>
      </c>
      <c r="H1323" s="31" t="s">
        <v>2</v>
      </c>
      <c r="I1323" s="31" t="s">
        <v>229</v>
      </c>
      <c r="J1323" s="31"/>
      <c r="K1323" s="23">
        <f>K1324</f>
        <v>37.299999999999997</v>
      </c>
      <c r="L1323" s="1"/>
      <c r="M1323" s="1"/>
      <c r="N1323" s="1"/>
      <c r="O1323" s="1"/>
      <c r="P1323" s="1"/>
      <c r="Q1323" s="1"/>
      <c r="R1323" s="1"/>
      <c r="S1323" s="1"/>
    </row>
    <row r="1324" spans="1:19" s="48" customFormat="1" ht="31.5" hidden="1" customHeight="1" x14ac:dyDescent="0.2">
      <c r="A1324" s="108"/>
      <c r="B1324" s="29" t="s">
        <v>122</v>
      </c>
      <c r="C1324" s="30">
        <v>942</v>
      </c>
      <c r="D1324" s="31" t="s">
        <v>6</v>
      </c>
      <c r="E1324" s="31" t="s">
        <v>17</v>
      </c>
      <c r="F1324" s="31" t="s">
        <v>23</v>
      </c>
      <c r="G1324" s="32">
        <v>1</v>
      </c>
      <c r="H1324" s="31" t="s">
        <v>2</v>
      </c>
      <c r="I1324" s="31" t="s">
        <v>229</v>
      </c>
      <c r="J1324" s="31" t="s">
        <v>49</v>
      </c>
      <c r="K1324" s="23">
        <v>37.299999999999997</v>
      </c>
      <c r="L1324" s="1"/>
      <c r="M1324" s="1"/>
      <c r="N1324" s="1"/>
      <c r="O1324" s="1"/>
      <c r="P1324" s="1"/>
      <c r="Q1324" s="1"/>
      <c r="R1324" s="1"/>
      <c r="S1324" s="1"/>
    </row>
    <row r="1325" spans="1:19" s="48" customFormat="1" ht="31.5" hidden="1" customHeight="1" x14ac:dyDescent="0.2">
      <c r="A1325" s="108"/>
      <c r="B1325" s="29" t="s">
        <v>237</v>
      </c>
      <c r="C1325" s="30">
        <v>942</v>
      </c>
      <c r="D1325" s="31" t="s">
        <v>6</v>
      </c>
      <c r="E1325" s="31" t="s">
        <v>17</v>
      </c>
      <c r="F1325" s="31" t="s">
        <v>23</v>
      </c>
      <c r="G1325" s="32">
        <v>1</v>
      </c>
      <c r="H1325" s="31" t="s">
        <v>2</v>
      </c>
      <c r="I1325" s="31" t="s">
        <v>236</v>
      </c>
      <c r="J1325" s="31"/>
      <c r="K1325" s="23">
        <f>K1326</f>
        <v>262</v>
      </c>
      <c r="L1325" s="1"/>
      <c r="M1325" s="1"/>
      <c r="N1325" s="1"/>
      <c r="O1325" s="1"/>
      <c r="P1325" s="1"/>
      <c r="Q1325" s="1"/>
      <c r="R1325" s="1"/>
      <c r="S1325" s="1"/>
    </row>
    <row r="1326" spans="1:19" s="48" customFormat="1" ht="31.5" hidden="1" customHeight="1" x14ac:dyDescent="0.2">
      <c r="A1326" s="108"/>
      <c r="B1326" s="29" t="s">
        <v>122</v>
      </c>
      <c r="C1326" s="30">
        <v>942</v>
      </c>
      <c r="D1326" s="31" t="s">
        <v>6</v>
      </c>
      <c r="E1326" s="31" t="s">
        <v>17</v>
      </c>
      <c r="F1326" s="31" t="s">
        <v>23</v>
      </c>
      <c r="G1326" s="32">
        <v>1</v>
      </c>
      <c r="H1326" s="31" t="s">
        <v>2</v>
      </c>
      <c r="I1326" s="31" t="s">
        <v>236</v>
      </c>
      <c r="J1326" s="31" t="s">
        <v>49</v>
      </c>
      <c r="K1326" s="23">
        <v>262</v>
      </c>
      <c r="L1326" s="1"/>
      <c r="M1326" s="1"/>
      <c r="N1326" s="1"/>
      <c r="O1326" s="1"/>
      <c r="P1326" s="1"/>
      <c r="Q1326" s="1"/>
      <c r="R1326" s="1"/>
      <c r="S1326" s="1"/>
    </row>
    <row r="1327" spans="1:19" s="48" customFormat="1" ht="31.5" hidden="1" customHeight="1" x14ac:dyDescent="0.2">
      <c r="A1327" s="108"/>
      <c r="B1327" s="29" t="s">
        <v>548</v>
      </c>
      <c r="C1327" s="30">
        <v>942</v>
      </c>
      <c r="D1327" s="31" t="s">
        <v>6</v>
      </c>
      <c r="E1327" s="31" t="s">
        <v>17</v>
      </c>
      <c r="F1327" s="31" t="s">
        <v>23</v>
      </c>
      <c r="G1327" s="32">
        <v>3</v>
      </c>
      <c r="H1327" s="31"/>
      <c r="I1327" s="31"/>
      <c r="J1327" s="31"/>
      <c r="K1327" s="23">
        <f>K1328</f>
        <v>0</v>
      </c>
      <c r="L1327" s="1"/>
      <c r="M1327" s="1"/>
      <c r="N1327" s="1"/>
      <c r="O1327" s="1"/>
      <c r="P1327" s="1"/>
      <c r="Q1327" s="1"/>
      <c r="R1327" s="1"/>
      <c r="S1327" s="1"/>
    </row>
    <row r="1328" spans="1:19" s="48" customFormat="1" ht="31.5" hidden="1" customHeight="1" x14ac:dyDescent="0.2">
      <c r="A1328" s="108"/>
      <c r="B1328" s="29" t="s">
        <v>549</v>
      </c>
      <c r="C1328" s="30">
        <v>942</v>
      </c>
      <c r="D1328" s="31" t="s">
        <v>6</v>
      </c>
      <c r="E1328" s="31" t="s">
        <v>17</v>
      </c>
      <c r="F1328" s="31" t="s">
        <v>23</v>
      </c>
      <c r="G1328" s="32">
        <v>3</v>
      </c>
      <c r="H1328" s="31" t="s">
        <v>2</v>
      </c>
      <c r="I1328" s="31"/>
      <c r="J1328" s="31"/>
      <c r="K1328" s="23">
        <f>K1329</f>
        <v>0</v>
      </c>
      <c r="L1328" s="1"/>
      <c r="M1328" s="1"/>
      <c r="N1328" s="1"/>
      <c r="O1328" s="1"/>
      <c r="P1328" s="1"/>
      <c r="Q1328" s="1"/>
      <c r="R1328" s="1"/>
      <c r="S1328" s="1"/>
    </row>
    <row r="1329" spans="1:19" s="48" customFormat="1" ht="31.5" hidden="1" customHeight="1" x14ac:dyDescent="0.2">
      <c r="A1329" s="108"/>
      <c r="B1329" s="29" t="s">
        <v>550</v>
      </c>
      <c r="C1329" s="30">
        <v>942</v>
      </c>
      <c r="D1329" s="31" t="s">
        <v>6</v>
      </c>
      <c r="E1329" s="31" t="s">
        <v>17</v>
      </c>
      <c r="F1329" s="31" t="s">
        <v>23</v>
      </c>
      <c r="G1329" s="32">
        <v>3</v>
      </c>
      <c r="H1329" s="31" t="s">
        <v>2</v>
      </c>
      <c r="I1329" s="31" t="s">
        <v>547</v>
      </c>
      <c r="J1329" s="31"/>
      <c r="K1329" s="23">
        <f>K1330</f>
        <v>0</v>
      </c>
      <c r="L1329" s="1"/>
      <c r="M1329" s="1"/>
      <c r="N1329" s="1"/>
      <c r="O1329" s="1"/>
      <c r="P1329" s="1"/>
      <c r="Q1329" s="1"/>
      <c r="R1329" s="1"/>
      <c r="S1329" s="1"/>
    </row>
    <row r="1330" spans="1:19" s="48" customFormat="1" ht="31.5" hidden="1" customHeight="1" x14ac:dyDescent="0.2">
      <c r="A1330" s="108"/>
      <c r="B1330" s="29" t="s">
        <v>122</v>
      </c>
      <c r="C1330" s="30">
        <v>942</v>
      </c>
      <c r="D1330" s="31" t="s">
        <v>6</v>
      </c>
      <c r="E1330" s="31" t="s">
        <v>17</v>
      </c>
      <c r="F1330" s="31" t="s">
        <v>23</v>
      </c>
      <c r="G1330" s="32">
        <v>3</v>
      </c>
      <c r="H1330" s="31" t="s">
        <v>2</v>
      </c>
      <c r="I1330" s="31" t="s">
        <v>547</v>
      </c>
      <c r="J1330" s="31" t="s">
        <v>49</v>
      </c>
      <c r="K1330" s="23"/>
      <c r="L1330" s="1"/>
      <c r="M1330" s="1"/>
      <c r="N1330" s="1"/>
      <c r="O1330" s="1"/>
      <c r="P1330" s="1"/>
      <c r="Q1330" s="1"/>
      <c r="R1330" s="1"/>
      <c r="S1330" s="1"/>
    </row>
    <row r="1331" spans="1:19" s="48" customFormat="1" ht="18" hidden="1" customHeight="1" x14ac:dyDescent="0.2">
      <c r="A1331" s="108"/>
      <c r="B1331" s="29" t="s">
        <v>446</v>
      </c>
      <c r="C1331" s="30">
        <v>942</v>
      </c>
      <c r="D1331" s="31" t="s">
        <v>6</v>
      </c>
      <c r="E1331" s="31" t="s">
        <v>24</v>
      </c>
      <c r="F1331" s="31"/>
      <c r="G1331" s="32"/>
      <c r="H1331" s="31"/>
      <c r="I1331" s="31"/>
      <c r="J1331" s="31"/>
      <c r="K1331" s="23">
        <f>SUM(K1332)</f>
        <v>87124.1</v>
      </c>
      <c r="L1331" s="1"/>
      <c r="M1331" s="1"/>
      <c r="N1331" s="1"/>
      <c r="O1331" s="1"/>
      <c r="P1331" s="1"/>
      <c r="Q1331" s="1"/>
      <c r="R1331" s="1"/>
      <c r="S1331" s="1"/>
    </row>
    <row r="1332" spans="1:19" s="48" customFormat="1" ht="18" hidden="1" customHeight="1" x14ac:dyDescent="0.2">
      <c r="A1332" s="108"/>
      <c r="B1332" s="29" t="s">
        <v>384</v>
      </c>
      <c r="C1332" s="30">
        <v>942</v>
      </c>
      <c r="D1332" s="31" t="s">
        <v>6</v>
      </c>
      <c r="E1332" s="31" t="s">
        <v>24</v>
      </c>
      <c r="F1332" s="31" t="s">
        <v>23</v>
      </c>
      <c r="G1332" s="32"/>
      <c r="H1332" s="31"/>
      <c r="I1332" s="31"/>
      <c r="J1332" s="31"/>
      <c r="K1332" s="23">
        <f>SUM(K1333)</f>
        <v>87124.1</v>
      </c>
      <c r="L1332" s="1"/>
      <c r="M1332" s="1"/>
      <c r="N1332" s="1"/>
      <c r="O1332" s="1"/>
      <c r="P1332" s="1"/>
      <c r="Q1332" s="1"/>
      <c r="R1332" s="1"/>
      <c r="S1332" s="1"/>
    </row>
    <row r="1333" spans="1:19" ht="47.25" hidden="1" customHeight="1" x14ac:dyDescent="0.2">
      <c r="A1333" s="108"/>
      <c r="B1333" s="29" t="s">
        <v>440</v>
      </c>
      <c r="C1333" s="30">
        <v>942</v>
      </c>
      <c r="D1333" s="31" t="s">
        <v>6</v>
      </c>
      <c r="E1333" s="31" t="s">
        <v>24</v>
      </c>
      <c r="F1333" s="31" t="s">
        <v>23</v>
      </c>
      <c r="G1333" s="32">
        <v>2</v>
      </c>
      <c r="H1333" s="31"/>
      <c r="I1333" s="31"/>
      <c r="J1333" s="31"/>
      <c r="K1333" s="23">
        <f>K1334</f>
        <v>87124.1</v>
      </c>
    </row>
    <row r="1334" spans="1:19" ht="18" hidden="1" customHeight="1" x14ac:dyDescent="0.2">
      <c r="A1334" s="108"/>
      <c r="B1334" s="29" t="s">
        <v>442</v>
      </c>
      <c r="C1334" s="30">
        <v>942</v>
      </c>
      <c r="D1334" s="31" t="s">
        <v>6</v>
      </c>
      <c r="E1334" s="31" t="s">
        <v>24</v>
      </c>
      <c r="F1334" s="31" t="s">
        <v>23</v>
      </c>
      <c r="G1334" s="32">
        <v>2</v>
      </c>
      <c r="H1334" s="31" t="s">
        <v>2</v>
      </c>
      <c r="I1334" s="31"/>
      <c r="J1334" s="31"/>
      <c r="K1334" s="23">
        <f>SUM(K1335+K1338+K1342+K1340+K1344+K1346+K1348)</f>
        <v>87124.1</v>
      </c>
    </row>
    <row r="1335" spans="1:19" ht="63" hidden="1" customHeight="1" x14ac:dyDescent="0.2">
      <c r="A1335" s="108"/>
      <c r="B1335" s="29" t="s">
        <v>444</v>
      </c>
      <c r="C1335" s="30">
        <v>942</v>
      </c>
      <c r="D1335" s="31" t="s">
        <v>6</v>
      </c>
      <c r="E1335" s="31" t="s">
        <v>24</v>
      </c>
      <c r="F1335" s="31" t="s">
        <v>23</v>
      </c>
      <c r="G1335" s="32">
        <v>2</v>
      </c>
      <c r="H1335" s="31" t="s">
        <v>2</v>
      </c>
      <c r="I1335" s="31" t="s">
        <v>443</v>
      </c>
      <c r="J1335" s="31"/>
      <c r="K1335" s="23">
        <f>SUM(K1337+K1336)</f>
        <v>0</v>
      </c>
    </row>
    <row r="1336" spans="1:19" ht="31.5" hidden="1" customHeight="1" x14ac:dyDescent="0.2">
      <c r="A1336" s="108"/>
      <c r="B1336" s="29" t="s">
        <v>122</v>
      </c>
      <c r="C1336" s="30">
        <v>942</v>
      </c>
      <c r="D1336" s="31" t="s">
        <v>6</v>
      </c>
      <c r="E1336" s="31" t="s">
        <v>24</v>
      </c>
      <c r="F1336" s="31" t="s">
        <v>23</v>
      </c>
      <c r="G1336" s="32">
        <v>2</v>
      </c>
      <c r="H1336" s="31" t="s">
        <v>2</v>
      </c>
      <c r="I1336" s="31" t="s">
        <v>443</v>
      </c>
      <c r="J1336" s="31" t="s">
        <v>49</v>
      </c>
      <c r="K1336" s="23"/>
    </row>
    <row r="1337" spans="1:19" ht="31.5" hidden="1" customHeight="1" x14ac:dyDescent="0.2">
      <c r="A1337" s="108"/>
      <c r="B1337" s="38" t="s">
        <v>120</v>
      </c>
      <c r="C1337" s="30">
        <v>942</v>
      </c>
      <c r="D1337" s="31" t="s">
        <v>6</v>
      </c>
      <c r="E1337" s="31" t="s">
        <v>24</v>
      </c>
      <c r="F1337" s="31" t="s">
        <v>23</v>
      </c>
      <c r="G1337" s="32">
        <v>2</v>
      </c>
      <c r="H1337" s="31" t="s">
        <v>2</v>
      </c>
      <c r="I1337" s="31" t="s">
        <v>443</v>
      </c>
      <c r="J1337" s="31" t="s">
        <v>59</v>
      </c>
      <c r="K1337" s="23"/>
    </row>
    <row r="1338" spans="1:19" ht="47.25" hidden="1" customHeight="1" x14ac:dyDescent="0.2">
      <c r="A1338" s="108"/>
      <c r="B1338" s="36" t="s">
        <v>605</v>
      </c>
      <c r="C1338" s="30">
        <v>942</v>
      </c>
      <c r="D1338" s="31" t="s">
        <v>6</v>
      </c>
      <c r="E1338" s="31" t="s">
        <v>24</v>
      </c>
      <c r="F1338" s="31" t="s">
        <v>23</v>
      </c>
      <c r="G1338" s="32">
        <v>2</v>
      </c>
      <c r="H1338" s="31" t="s">
        <v>2</v>
      </c>
      <c r="I1338" s="31" t="s">
        <v>601</v>
      </c>
      <c r="J1338" s="31"/>
      <c r="K1338" s="23">
        <f>K1339</f>
        <v>71824.100000000006</v>
      </c>
    </row>
    <row r="1339" spans="1:19" ht="31.5" hidden="1" customHeight="1" x14ac:dyDescent="0.2">
      <c r="A1339" s="108"/>
      <c r="B1339" s="29" t="s">
        <v>122</v>
      </c>
      <c r="C1339" s="30">
        <v>942</v>
      </c>
      <c r="D1339" s="31" t="s">
        <v>6</v>
      </c>
      <c r="E1339" s="31" t="s">
        <v>24</v>
      </c>
      <c r="F1339" s="31" t="s">
        <v>23</v>
      </c>
      <c r="G1339" s="32">
        <v>2</v>
      </c>
      <c r="H1339" s="31" t="s">
        <v>2</v>
      </c>
      <c r="I1339" s="31" t="s">
        <v>601</v>
      </c>
      <c r="J1339" s="31" t="s">
        <v>49</v>
      </c>
      <c r="K1339" s="23">
        <f>71714.3+109.8</f>
        <v>71824.100000000006</v>
      </c>
    </row>
    <row r="1340" spans="1:19" ht="47.25" hidden="1" customHeight="1" x14ac:dyDescent="0.2">
      <c r="A1340" s="108"/>
      <c r="B1340" s="36" t="s">
        <v>606</v>
      </c>
      <c r="C1340" s="30">
        <v>942</v>
      </c>
      <c r="D1340" s="31" t="s">
        <v>6</v>
      </c>
      <c r="E1340" s="31" t="s">
        <v>24</v>
      </c>
      <c r="F1340" s="31" t="s">
        <v>23</v>
      </c>
      <c r="G1340" s="32">
        <v>2</v>
      </c>
      <c r="H1340" s="31" t="s">
        <v>2</v>
      </c>
      <c r="I1340" s="31" t="s">
        <v>602</v>
      </c>
      <c r="J1340" s="31"/>
      <c r="K1340" s="23">
        <f>K1341</f>
        <v>0</v>
      </c>
    </row>
    <row r="1341" spans="1:19" ht="31.5" hidden="1" customHeight="1" x14ac:dyDescent="0.2">
      <c r="A1341" s="108"/>
      <c r="B1341" s="29" t="s">
        <v>75</v>
      </c>
      <c r="C1341" s="30">
        <v>942</v>
      </c>
      <c r="D1341" s="31" t="s">
        <v>6</v>
      </c>
      <c r="E1341" s="31" t="s">
        <v>24</v>
      </c>
      <c r="F1341" s="31" t="s">
        <v>23</v>
      </c>
      <c r="G1341" s="32">
        <v>2</v>
      </c>
      <c r="H1341" s="31" t="s">
        <v>2</v>
      </c>
      <c r="I1341" s="31" t="s">
        <v>602</v>
      </c>
      <c r="J1341" s="31" t="s">
        <v>54</v>
      </c>
      <c r="K1341" s="23"/>
    </row>
    <row r="1342" spans="1:19" ht="31.5" hidden="1" customHeight="1" x14ac:dyDescent="0.2">
      <c r="A1342" s="108"/>
      <c r="B1342" s="36" t="s">
        <v>607</v>
      </c>
      <c r="C1342" s="30">
        <v>942</v>
      </c>
      <c r="D1342" s="31" t="s">
        <v>6</v>
      </c>
      <c r="E1342" s="31" t="s">
        <v>24</v>
      </c>
      <c r="F1342" s="31" t="s">
        <v>23</v>
      </c>
      <c r="G1342" s="32">
        <v>2</v>
      </c>
      <c r="H1342" s="31" t="s">
        <v>2</v>
      </c>
      <c r="I1342" s="31" t="s">
        <v>603</v>
      </c>
      <c r="J1342" s="31"/>
      <c r="K1342" s="23">
        <f>K1343</f>
        <v>13700</v>
      </c>
    </row>
    <row r="1343" spans="1:19" ht="31.5" hidden="1" customHeight="1" x14ac:dyDescent="0.2">
      <c r="A1343" s="108"/>
      <c r="B1343" s="29" t="s">
        <v>122</v>
      </c>
      <c r="C1343" s="30">
        <v>942</v>
      </c>
      <c r="D1343" s="31" t="s">
        <v>6</v>
      </c>
      <c r="E1343" s="31" t="s">
        <v>24</v>
      </c>
      <c r="F1343" s="31" t="s">
        <v>23</v>
      </c>
      <c r="G1343" s="32">
        <v>2</v>
      </c>
      <c r="H1343" s="31" t="s">
        <v>2</v>
      </c>
      <c r="I1343" s="31" t="s">
        <v>603</v>
      </c>
      <c r="J1343" s="31" t="s">
        <v>49</v>
      </c>
      <c r="K1343" s="23">
        <f>12000+1700</f>
        <v>13700</v>
      </c>
    </row>
    <row r="1344" spans="1:19" ht="18" hidden="1" customHeight="1" x14ac:dyDescent="0.2">
      <c r="A1344" s="108"/>
      <c r="B1344" s="36" t="s">
        <v>608</v>
      </c>
      <c r="C1344" s="30">
        <v>942</v>
      </c>
      <c r="D1344" s="31" t="s">
        <v>6</v>
      </c>
      <c r="E1344" s="31" t="s">
        <v>24</v>
      </c>
      <c r="F1344" s="31" t="s">
        <v>23</v>
      </c>
      <c r="G1344" s="32">
        <v>2</v>
      </c>
      <c r="H1344" s="31" t="s">
        <v>2</v>
      </c>
      <c r="I1344" s="31" t="s">
        <v>604</v>
      </c>
      <c r="J1344" s="31"/>
      <c r="K1344" s="23">
        <f>K1345</f>
        <v>1600</v>
      </c>
    </row>
    <row r="1345" spans="1:19" ht="31.5" hidden="1" customHeight="1" x14ac:dyDescent="0.2">
      <c r="A1345" s="108"/>
      <c r="B1345" s="29" t="s">
        <v>122</v>
      </c>
      <c r="C1345" s="30">
        <v>942</v>
      </c>
      <c r="D1345" s="31" t="s">
        <v>6</v>
      </c>
      <c r="E1345" s="31" t="s">
        <v>24</v>
      </c>
      <c r="F1345" s="31" t="s">
        <v>23</v>
      </c>
      <c r="G1345" s="32">
        <v>2</v>
      </c>
      <c r="H1345" s="31" t="s">
        <v>2</v>
      </c>
      <c r="I1345" s="31" t="s">
        <v>604</v>
      </c>
      <c r="J1345" s="31" t="s">
        <v>49</v>
      </c>
      <c r="K1345" s="23">
        <f>1000+600</f>
        <v>1600</v>
      </c>
    </row>
    <row r="1346" spans="1:19" ht="31.5" hidden="1" customHeight="1" x14ac:dyDescent="0.2">
      <c r="A1346" s="108"/>
      <c r="B1346" s="29" t="s">
        <v>614</v>
      </c>
      <c r="C1346" s="30">
        <v>942</v>
      </c>
      <c r="D1346" s="31" t="s">
        <v>6</v>
      </c>
      <c r="E1346" s="31" t="s">
        <v>24</v>
      </c>
      <c r="F1346" s="31" t="s">
        <v>23</v>
      </c>
      <c r="G1346" s="32">
        <v>2</v>
      </c>
      <c r="H1346" s="31" t="s">
        <v>2</v>
      </c>
      <c r="I1346" s="31" t="s">
        <v>612</v>
      </c>
      <c r="J1346" s="31"/>
      <c r="K1346" s="23">
        <f>K1347</f>
        <v>0</v>
      </c>
    </row>
    <row r="1347" spans="1:19" ht="31.5" hidden="1" customHeight="1" x14ac:dyDescent="0.2">
      <c r="A1347" s="108"/>
      <c r="B1347" s="29" t="s">
        <v>75</v>
      </c>
      <c r="C1347" s="30">
        <v>942</v>
      </c>
      <c r="D1347" s="31" t="s">
        <v>6</v>
      </c>
      <c r="E1347" s="31" t="s">
        <v>24</v>
      </c>
      <c r="F1347" s="31" t="s">
        <v>23</v>
      </c>
      <c r="G1347" s="32">
        <v>2</v>
      </c>
      <c r="H1347" s="31" t="s">
        <v>2</v>
      </c>
      <c r="I1347" s="31" t="s">
        <v>612</v>
      </c>
      <c r="J1347" s="31" t="s">
        <v>54</v>
      </c>
      <c r="K1347" s="23"/>
    </row>
    <row r="1348" spans="1:19" ht="31.5" hidden="1" customHeight="1" x14ac:dyDescent="0.2">
      <c r="A1348" s="108"/>
      <c r="B1348" s="29" t="s">
        <v>615</v>
      </c>
      <c r="C1348" s="30">
        <v>942</v>
      </c>
      <c r="D1348" s="31" t="s">
        <v>6</v>
      </c>
      <c r="E1348" s="31" t="s">
        <v>24</v>
      </c>
      <c r="F1348" s="31" t="s">
        <v>23</v>
      </c>
      <c r="G1348" s="32">
        <v>2</v>
      </c>
      <c r="H1348" s="31" t="s">
        <v>2</v>
      </c>
      <c r="I1348" s="31" t="s">
        <v>613</v>
      </c>
      <c r="J1348" s="31"/>
      <c r="K1348" s="23">
        <f>K1349</f>
        <v>0</v>
      </c>
    </row>
    <row r="1349" spans="1:19" ht="31.5" hidden="1" customHeight="1" x14ac:dyDescent="0.2">
      <c r="A1349" s="108"/>
      <c r="B1349" s="29" t="s">
        <v>75</v>
      </c>
      <c r="C1349" s="30">
        <v>942</v>
      </c>
      <c r="D1349" s="31" t="s">
        <v>6</v>
      </c>
      <c r="E1349" s="31" t="s">
        <v>24</v>
      </c>
      <c r="F1349" s="31" t="s">
        <v>23</v>
      </c>
      <c r="G1349" s="32">
        <v>2</v>
      </c>
      <c r="H1349" s="31" t="s">
        <v>2</v>
      </c>
      <c r="I1349" s="31" t="s">
        <v>613</v>
      </c>
      <c r="J1349" s="31" t="s">
        <v>54</v>
      </c>
      <c r="K1349" s="23"/>
    </row>
    <row r="1350" spans="1:19" ht="18" hidden="1" customHeight="1" x14ac:dyDescent="0.2">
      <c r="A1350" s="108"/>
      <c r="B1350" s="29" t="s">
        <v>41</v>
      </c>
      <c r="C1350" s="30">
        <v>942</v>
      </c>
      <c r="D1350" s="31" t="s">
        <v>7</v>
      </c>
      <c r="E1350" s="31"/>
      <c r="F1350" s="31"/>
      <c r="G1350" s="32"/>
      <c r="H1350" s="31"/>
      <c r="I1350" s="31"/>
      <c r="J1350" s="31"/>
      <c r="K1350" s="23">
        <f>SUM(K1351)</f>
        <v>0</v>
      </c>
    </row>
    <row r="1351" spans="1:19" ht="18" hidden="1" customHeight="1" x14ac:dyDescent="0.2">
      <c r="A1351" s="108"/>
      <c r="B1351" s="29" t="s">
        <v>447</v>
      </c>
      <c r="C1351" s="30">
        <v>942</v>
      </c>
      <c r="D1351" s="31" t="s">
        <v>7</v>
      </c>
      <c r="E1351" s="31" t="s">
        <v>5</v>
      </c>
      <c r="F1351" s="31"/>
      <c r="G1351" s="32"/>
      <c r="H1351" s="31"/>
      <c r="I1351" s="31"/>
      <c r="J1351" s="31"/>
      <c r="K1351" s="23">
        <f>SUM(K1352)</f>
        <v>0</v>
      </c>
    </row>
    <row r="1352" spans="1:19" ht="31.5" hidden="1" customHeight="1" x14ac:dyDescent="0.2">
      <c r="A1352" s="108"/>
      <c r="B1352" s="29" t="s">
        <v>266</v>
      </c>
      <c r="C1352" s="30">
        <v>942</v>
      </c>
      <c r="D1352" s="31" t="s">
        <v>7</v>
      </c>
      <c r="E1352" s="31" t="s">
        <v>5</v>
      </c>
      <c r="F1352" s="31" t="s">
        <v>23</v>
      </c>
      <c r="G1352" s="32"/>
      <c r="H1352" s="31"/>
      <c r="I1352" s="31"/>
      <c r="J1352" s="31"/>
      <c r="K1352" s="23">
        <f>SUM(K1353)</f>
        <v>0</v>
      </c>
    </row>
    <row r="1353" spans="1:19" ht="47.25" hidden="1" customHeight="1" x14ac:dyDescent="0.2">
      <c r="A1353" s="108"/>
      <c r="B1353" s="29" t="s">
        <v>440</v>
      </c>
      <c r="C1353" s="30">
        <v>942</v>
      </c>
      <c r="D1353" s="31" t="s">
        <v>7</v>
      </c>
      <c r="E1353" s="31" t="s">
        <v>5</v>
      </c>
      <c r="F1353" s="31" t="s">
        <v>23</v>
      </c>
      <c r="G1353" s="32">
        <v>2</v>
      </c>
      <c r="H1353" s="31"/>
      <c r="I1353" s="31"/>
      <c r="J1353" s="31"/>
      <c r="K1353" s="23">
        <f>SUM(K1354)</f>
        <v>0</v>
      </c>
    </row>
    <row r="1354" spans="1:19" ht="18" hidden="1" customHeight="1" x14ac:dyDescent="0.2">
      <c r="A1354" s="108"/>
      <c r="B1354" s="29" t="s">
        <v>442</v>
      </c>
      <c r="C1354" s="30">
        <v>942</v>
      </c>
      <c r="D1354" s="31" t="s">
        <v>7</v>
      </c>
      <c r="E1354" s="31" t="s">
        <v>5</v>
      </c>
      <c r="F1354" s="31" t="s">
        <v>23</v>
      </c>
      <c r="G1354" s="32">
        <v>2</v>
      </c>
      <c r="H1354" s="31" t="s">
        <v>2</v>
      </c>
      <c r="I1354" s="31"/>
      <c r="J1354" s="31"/>
      <c r="K1354" s="23">
        <f>SUM(K1355)</f>
        <v>0</v>
      </c>
    </row>
    <row r="1355" spans="1:19" ht="18" hidden="1" customHeight="1" x14ac:dyDescent="0.2">
      <c r="A1355" s="108"/>
      <c r="B1355" s="29" t="s">
        <v>455</v>
      </c>
      <c r="C1355" s="30">
        <v>942</v>
      </c>
      <c r="D1355" s="31" t="s">
        <v>7</v>
      </c>
      <c r="E1355" s="31" t="s">
        <v>5</v>
      </c>
      <c r="F1355" s="31" t="s">
        <v>23</v>
      </c>
      <c r="G1355" s="32">
        <v>2</v>
      </c>
      <c r="H1355" s="31" t="s">
        <v>2</v>
      </c>
      <c r="I1355" s="31" t="s">
        <v>454</v>
      </c>
      <c r="J1355" s="31"/>
      <c r="K1355" s="23">
        <f>K1356</f>
        <v>0</v>
      </c>
    </row>
    <row r="1356" spans="1:19" ht="31.5" hidden="1" customHeight="1" x14ac:dyDescent="0.2">
      <c r="A1356" s="108"/>
      <c r="B1356" s="38" t="s">
        <v>120</v>
      </c>
      <c r="C1356" s="30">
        <v>942</v>
      </c>
      <c r="D1356" s="31" t="s">
        <v>7</v>
      </c>
      <c r="E1356" s="31" t="s">
        <v>5</v>
      </c>
      <c r="F1356" s="31" t="s">
        <v>23</v>
      </c>
      <c r="G1356" s="32">
        <v>2</v>
      </c>
      <c r="H1356" s="31" t="s">
        <v>2</v>
      </c>
      <c r="I1356" s="31" t="s">
        <v>454</v>
      </c>
      <c r="J1356" s="31" t="s">
        <v>59</v>
      </c>
      <c r="K1356" s="23"/>
    </row>
    <row r="1357" spans="1:19" s="48" customFormat="1" ht="18" hidden="1" customHeight="1" x14ac:dyDescent="0.2">
      <c r="A1357" s="108"/>
      <c r="B1357" s="29" t="s">
        <v>18</v>
      </c>
      <c r="C1357" s="30">
        <v>942</v>
      </c>
      <c r="D1357" s="31" t="s">
        <v>8</v>
      </c>
      <c r="E1357" s="31"/>
      <c r="F1357" s="31"/>
      <c r="G1357" s="32"/>
      <c r="H1357" s="31"/>
      <c r="I1357" s="31"/>
      <c r="J1357" s="31"/>
      <c r="K1357" s="23">
        <f>SUM(K1358)</f>
        <v>25.1</v>
      </c>
      <c r="L1357" s="1"/>
      <c r="M1357" s="1"/>
      <c r="N1357" s="1"/>
      <c r="O1357" s="1"/>
      <c r="P1357" s="1"/>
      <c r="Q1357" s="1"/>
      <c r="R1357" s="1"/>
      <c r="S1357" s="1"/>
    </row>
    <row r="1358" spans="1:19" s="48" customFormat="1" ht="18.75" hidden="1" customHeight="1" x14ac:dyDescent="0.2">
      <c r="A1358" s="108"/>
      <c r="B1358" s="29" t="s">
        <v>231</v>
      </c>
      <c r="C1358" s="30">
        <v>942</v>
      </c>
      <c r="D1358" s="31" t="s">
        <v>8</v>
      </c>
      <c r="E1358" s="31" t="s">
        <v>7</v>
      </c>
      <c r="F1358" s="31"/>
      <c r="G1358" s="32"/>
      <c r="H1358" s="31"/>
      <c r="I1358" s="31"/>
      <c r="J1358" s="31"/>
      <c r="K1358" s="23">
        <f>SUM(K1359)</f>
        <v>25.1</v>
      </c>
      <c r="L1358" s="1"/>
      <c r="M1358" s="1"/>
      <c r="N1358" s="1"/>
      <c r="O1358" s="1"/>
      <c r="P1358" s="1"/>
      <c r="Q1358" s="1"/>
      <c r="R1358" s="1"/>
      <c r="S1358" s="1"/>
    </row>
    <row r="1359" spans="1:19" s="48" customFormat="1" ht="31.5" hidden="1" customHeight="1" x14ac:dyDescent="0.2">
      <c r="A1359" s="108"/>
      <c r="B1359" s="29" t="s">
        <v>266</v>
      </c>
      <c r="C1359" s="30">
        <v>942</v>
      </c>
      <c r="D1359" s="31" t="s">
        <v>8</v>
      </c>
      <c r="E1359" s="31" t="s">
        <v>7</v>
      </c>
      <c r="F1359" s="31" t="s">
        <v>23</v>
      </c>
      <c r="G1359" s="32"/>
      <c r="H1359" s="31"/>
      <c r="I1359" s="31"/>
      <c r="J1359" s="31"/>
      <c r="K1359" s="23">
        <f>SUM(K1360)</f>
        <v>25.1</v>
      </c>
      <c r="L1359" s="1"/>
      <c r="M1359" s="1"/>
      <c r="N1359" s="1"/>
      <c r="O1359" s="1"/>
      <c r="P1359" s="1"/>
      <c r="Q1359" s="1"/>
      <c r="R1359" s="1"/>
      <c r="S1359" s="1"/>
    </row>
    <row r="1360" spans="1:19" s="48" customFormat="1" ht="31.5" hidden="1" customHeight="1" x14ac:dyDescent="0.2">
      <c r="A1360" s="108"/>
      <c r="B1360" s="29" t="s">
        <v>482</v>
      </c>
      <c r="C1360" s="30">
        <v>942</v>
      </c>
      <c r="D1360" s="31" t="s">
        <v>8</v>
      </c>
      <c r="E1360" s="31" t="s">
        <v>7</v>
      </c>
      <c r="F1360" s="31" t="s">
        <v>23</v>
      </c>
      <c r="G1360" s="32">
        <v>1</v>
      </c>
      <c r="H1360" s="31"/>
      <c r="I1360" s="31"/>
      <c r="J1360" s="31"/>
      <c r="K1360" s="23">
        <f>SUM(K1361)</f>
        <v>25.1</v>
      </c>
      <c r="L1360" s="1"/>
      <c r="M1360" s="1"/>
      <c r="N1360" s="1"/>
      <c r="O1360" s="1"/>
      <c r="P1360" s="1"/>
      <c r="Q1360" s="1"/>
      <c r="R1360" s="1"/>
      <c r="S1360" s="1"/>
    </row>
    <row r="1361" spans="1:19" s="48" customFormat="1" ht="63" hidden="1" customHeight="1" x14ac:dyDescent="0.2">
      <c r="A1361" s="108"/>
      <c r="B1361" s="29" t="s">
        <v>441</v>
      </c>
      <c r="C1361" s="30">
        <v>942</v>
      </c>
      <c r="D1361" s="31" t="s">
        <v>8</v>
      </c>
      <c r="E1361" s="31" t="s">
        <v>7</v>
      </c>
      <c r="F1361" s="31" t="s">
        <v>23</v>
      </c>
      <c r="G1361" s="32">
        <v>1</v>
      </c>
      <c r="H1361" s="31" t="s">
        <v>2</v>
      </c>
      <c r="I1361" s="31"/>
      <c r="J1361" s="31"/>
      <c r="K1361" s="23">
        <f>SUM(K1362)</f>
        <v>25.1</v>
      </c>
      <c r="L1361" s="1"/>
      <c r="M1361" s="1"/>
      <c r="N1361" s="1"/>
      <c r="O1361" s="1"/>
      <c r="P1361" s="1"/>
      <c r="Q1361" s="1"/>
      <c r="R1361" s="1"/>
      <c r="S1361" s="1"/>
    </row>
    <row r="1362" spans="1:19" s="48" customFormat="1" ht="18" hidden="1" customHeight="1" x14ac:dyDescent="0.2">
      <c r="A1362" s="108"/>
      <c r="B1362" s="29" t="s">
        <v>233</v>
      </c>
      <c r="C1362" s="30">
        <v>942</v>
      </c>
      <c r="D1362" s="31" t="s">
        <v>8</v>
      </c>
      <c r="E1362" s="31" t="s">
        <v>7</v>
      </c>
      <c r="F1362" s="31" t="s">
        <v>23</v>
      </c>
      <c r="G1362" s="32">
        <v>1</v>
      </c>
      <c r="H1362" s="31" t="s">
        <v>2</v>
      </c>
      <c r="I1362" s="31" t="s">
        <v>232</v>
      </c>
      <c r="J1362" s="31"/>
      <c r="K1362" s="23">
        <f>K1363</f>
        <v>25.1</v>
      </c>
      <c r="L1362" s="1"/>
      <c r="M1362" s="1"/>
      <c r="N1362" s="1"/>
      <c r="O1362" s="1"/>
      <c r="P1362" s="1"/>
      <c r="Q1362" s="1"/>
      <c r="R1362" s="1"/>
      <c r="S1362" s="1"/>
    </row>
    <row r="1363" spans="1:19" ht="31.5" hidden="1" customHeight="1" x14ac:dyDescent="0.2">
      <c r="A1363" s="108"/>
      <c r="B1363" s="29" t="s">
        <v>122</v>
      </c>
      <c r="C1363" s="30">
        <v>942</v>
      </c>
      <c r="D1363" s="31" t="s">
        <v>8</v>
      </c>
      <c r="E1363" s="31" t="s">
        <v>7</v>
      </c>
      <c r="F1363" s="31" t="s">
        <v>23</v>
      </c>
      <c r="G1363" s="32">
        <v>1</v>
      </c>
      <c r="H1363" s="31" t="s">
        <v>2</v>
      </c>
      <c r="I1363" s="31" t="s">
        <v>232</v>
      </c>
      <c r="J1363" s="31" t="s">
        <v>49</v>
      </c>
      <c r="K1363" s="23">
        <v>25.1</v>
      </c>
    </row>
    <row r="1364" spans="1:19" ht="31.5" hidden="1" customHeight="1" x14ac:dyDescent="0.2">
      <c r="A1364" s="108" t="s">
        <v>10</v>
      </c>
      <c r="B1364" s="29" t="s">
        <v>385</v>
      </c>
      <c r="C1364" s="33" t="s">
        <v>125</v>
      </c>
      <c r="D1364" s="31"/>
      <c r="E1364" s="31"/>
      <c r="F1364" s="31"/>
      <c r="G1364" s="31"/>
      <c r="H1364" s="31"/>
      <c r="I1364" s="31"/>
      <c r="J1364" s="31"/>
      <c r="K1364" s="23">
        <f>SUM(K1365+K1389)</f>
        <v>22790</v>
      </c>
    </row>
    <row r="1365" spans="1:19" ht="18" hidden="1" customHeight="1" x14ac:dyDescent="0.2">
      <c r="A1365" s="108"/>
      <c r="B1365" s="29" t="s">
        <v>1</v>
      </c>
      <c r="C1365" s="33" t="s">
        <v>125</v>
      </c>
      <c r="D1365" s="31" t="s">
        <v>2</v>
      </c>
      <c r="E1365" s="31"/>
      <c r="F1365" s="31"/>
      <c r="G1365" s="31"/>
      <c r="H1365" s="31"/>
      <c r="I1365" s="31"/>
      <c r="J1365" s="31"/>
      <c r="K1365" s="23">
        <f t="shared" ref="K1365:K1367" si="53">SUM(K1366)</f>
        <v>22718.2</v>
      </c>
    </row>
    <row r="1366" spans="1:19" ht="18" hidden="1" customHeight="1" x14ac:dyDescent="0.2">
      <c r="A1366" s="108"/>
      <c r="B1366" s="29" t="s">
        <v>9</v>
      </c>
      <c r="C1366" s="33" t="s">
        <v>125</v>
      </c>
      <c r="D1366" s="31" t="s">
        <v>2</v>
      </c>
      <c r="E1366" s="31" t="s">
        <v>40</v>
      </c>
      <c r="F1366" s="31"/>
      <c r="G1366" s="31"/>
      <c r="H1366" s="31"/>
      <c r="I1366" s="31"/>
      <c r="J1366" s="31"/>
      <c r="K1366" s="23">
        <f>SUM(K1367)</f>
        <v>22718.2</v>
      </c>
    </row>
    <row r="1367" spans="1:19" ht="31.5" hidden="1" customHeight="1" x14ac:dyDescent="0.2">
      <c r="A1367" s="108"/>
      <c r="B1367" s="29" t="s">
        <v>327</v>
      </c>
      <c r="C1367" s="33" t="s">
        <v>125</v>
      </c>
      <c r="D1367" s="31" t="s">
        <v>2</v>
      </c>
      <c r="E1367" s="31" t="s">
        <v>40</v>
      </c>
      <c r="F1367" s="31" t="s">
        <v>127</v>
      </c>
      <c r="G1367" s="31"/>
      <c r="H1367" s="31"/>
      <c r="I1367" s="31"/>
      <c r="J1367" s="31"/>
      <c r="K1367" s="23">
        <f t="shared" si="53"/>
        <v>22718.2</v>
      </c>
    </row>
    <row r="1368" spans="1:19" ht="31.5" hidden="1" customHeight="1" x14ac:dyDescent="0.2">
      <c r="A1368" s="108"/>
      <c r="B1368" s="29" t="s">
        <v>328</v>
      </c>
      <c r="C1368" s="33" t="s">
        <v>125</v>
      </c>
      <c r="D1368" s="31" t="s">
        <v>2</v>
      </c>
      <c r="E1368" s="31" t="s">
        <v>40</v>
      </c>
      <c r="F1368" s="31" t="s">
        <v>127</v>
      </c>
      <c r="G1368" s="31" t="s">
        <v>90</v>
      </c>
      <c r="H1368" s="31"/>
      <c r="I1368" s="31"/>
      <c r="J1368" s="31"/>
      <c r="K1368" s="23">
        <f>SUM(K1369+K1379+K1382+K1385)</f>
        <v>22718.2</v>
      </c>
    </row>
    <row r="1369" spans="1:19" ht="47.25" hidden="1" customHeight="1" x14ac:dyDescent="0.2">
      <c r="A1369" s="108"/>
      <c r="B1369" s="29" t="s">
        <v>386</v>
      </c>
      <c r="C1369" s="33" t="s">
        <v>125</v>
      </c>
      <c r="D1369" s="31" t="s">
        <v>2</v>
      </c>
      <c r="E1369" s="31" t="s">
        <v>40</v>
      </c>
      <c r="F1369" s="31" t="s">
        <v>127</v>
      </c>
      <c r="G1369" s="31" t="s">
        <v>90</v>
      </c>
      <c r="H1369" s="31" t="s">
        <v>2</v>
      </c>
      <c r="I1369" s="31"/>
      <c r="J1369" s="31"/>
      <c r="K1369" s="23">
        <f>SUM(K1370+K1375+K1377)</f>
        <v>11365.500000000002</v>
      </c>
    </row>
    <row r="1370" spans="1:19" ht="18" hidden="1" customHeight="1" x14ac:dyDescent="0.2">
      <c r="A1370" s="108"/>
      <c r="B1370" s="29" t="s">
        <v>47</v>
      </c>
      <c r="C1370" s="33" t="s">
        <v>125</v>
      </c>
      <c r="D1370" s="31" t="s">
        <v>2</v>
      </c>
      <c r="E1370" s="31" t="s">
        <v>40</v>
      </c>
      <c r="F1370" s="31" t="s">
        <v>127</v>
      </c>
      <c r="G1370" s="31" t="s">
        <v>90</v>
      </c>
      <c r="H1370" s="31" t="s">
        <v>2</v>
      </c>
      <c r="I1370" s="31" t="s">
        <v>78</v>
      </c>
      <c r="J1370" s="31"/>
      <c r="K1370" s="23">
        <f>SUM(K1371:K1374)</f>
        <v>11276.2</v>
      </c>
    </row>
    <row r="1371" spans="1:19" ht="52.5" hidden="1" customHeight="1" x14ac:dyDescent="0.2">
      <c r="A1371" s="108"/>
      <c r="B1371" s="29" t="s">
        <v>121</v>
      </c>
      <c r="C1371" s="33" t="s">
        <v>125</v>
      </c>
      <c r="D1371" s="31" t="s">
        <v>2</v>
      </c>
      <c r="E1371" s="31" t="s">
        <v>40</v>
      </c>
      <c r="F1371" s="31" t="s">
        <v>127</v>
      </c>
      <c r="G1371" s="31" t="s">
        <v>90</v>
      </c>
      <c r="H1371" s="31" t="s">
        <v>2</v>
      </c>
      <c r="I1371" s="31" t="s">
        <v>78</v>
      </c>
      <c r="J1371" s="31" t="s">
        <v>48</v>
      </c>
      <c r="K1371" s="23">
        <v>11064.6</v>
      </c>
    </row>
    <row r="1372" spans="1:19" ht="31.5" hidden="1" customHeight="1" x14ac:dyDescent="0.2">
      <c r="A1372" s="108"/>
      <c r="B1372" s="29" t="s">
        <v>122</v>
      </c>
      <c r="C1372" s="33" t="s">
        <v>125</v>
      </c>
      <c r="D1372" s="31" t="s">
        <v>2</v>
      </c>
      <c r="E1372" s="31" t="s">
        <v>40</v>
      </c>
      <c r="F1372" s="31" t="s">
        <v>127</v>
      </c>
      <c r="G1372" s="31" t="s">
        <v>90</v>
      </c>
      <c r="H1372" s="31" t="s">
        <v>2</v>
      </c>
      <c r="I1372" s="31" t="s">
        <v>78</v>
      </c>
      <c r="J1372" s="31" t="s">
        <v>49</v>
      </c>
      <c r="K1372" s="23">
        <v>203.6</v>
      </c>
    </row>
    <row r="1373" spans="1:19" ht="18" hidden="1" customHeight="1" x14ac:dyDescent="0.2">
      <c r="A1373" s="108"/>
      <c r="B1373" s="29" t="s">
        <v>55</v>
      </c>
      <c r="C1373" s="33" t="s">
        <v>125</v>
      </c>
      <c r="D1373" s="31" t="s">
        <v>2</v>
      </c>
      <c r="E1373" s="31" t="s">
        <v>40</v>
      </c>
      <c r="F1373" s="31" t="s">
        <v>127</v>
      </c>
      <c r="G1373" s="31" t="s">
        <v>90</v>
      </c>
      <c r="H1373" s="31" t="s">
        <v>2</v>
      </c>
      <c r="I1373" s="31" t="s">
        <v>78</v>
      </c>
      <c r="J1373" s="31" t="s">
        <v>56</v>
      </c>
      <c r="K1373" s="23"/>
    </row>
    <row r="1374" spans="1:19" ht="18" hidden="1" customHeight="1" x14ac:dyDescent="0.2">
      <c r="A1374" s="108"/>
      <c r="B1374" s="29" t="s">
        <v>50</v>
      </c>
      <c r="C1374" s="33" t="s">
        <v>125</v>
      </c>
      <c r="D1374" s="31" t="s">
        <v>2</v>
      </c>
      <c r="E1374" s="31" t="s">
        <v>40</v>
      </c>
      <c r="F1374" s="31" t="s">
        <v>127</v>
      </c>
      <c r="G1374" s="31" t="s">
        <v>90</v>
      </c>
      <c r="H1374" s="31" t="s">
        <v>2</v>
      </c>
      <c r="I1374" s="31" t="s">
        <v>78</v>
      </c>
      <c r="J1374" s="31" t="s">
        <v>51</v>
      </c>
      <c r="K1374" s="23">
        <v>8</v>
      </c>
    </row>
    <row r="1375" spans="1:19" s="48" customFormat="1" ht="18" hidden="1" customHeight="1" x14ac:dyDescent="0.2">
      <c r="A1375" s="108"/>
      <c r="B1375" s="29" t="s">
        <v>230</v>
      </c>
      <c r="C1375" s="30">
        <v>947</v>
      </c>
      <c r="D1375" s="31" t="s">
        <v>2</v>
      </c>
      <c r="E1375" s="31" t="s">
        <v>40</v>
      </c>
      <c r="F1375" s="31" t="s">
        <v>127</v>
      </c>
      <c r="G1375" s="32">
        <v>1</v>
      </c>
      <c r="H1375" s="31" t="s">
        <v>2</v>
      </c>
      <c r="I1375" s="31" t="s">
        <v>229</v>
      </c>
      <c r="J1375" s="31"/>
      <c r="K1375" s="23">
        <f>SUM(K1376)</f>
        <v>31.7</v>
      </c>
      <c r="L1375" s="1"/>
      <c r="M1375" s="1"/>
      <c r="N1375" s="1"/>
      <c r="O1375" s="1"/>
      <c r="P1375" s="1"/>
      <c r="Q1375" s="1"/>
      <c r="R1375" s="1"/>
      <c r="S1375" s="1"/>
    </row>
    <row r="1376" spans="1:19" s="48" customFormat="1" ht="31.5" hidden="1" customHeight="1" x14ac:dyDescent="0.2">
      <c r="A1376" s="108"/>
      <c r="B1376" s="29" t="s">
        <v>122</v>
      </c>
      <c r="C1376" s="30">
        <v>947</v>
      </c>
      <c r="D1376" s="31" t="s">
        <v>2</v>
      </c>
      <c r="E1376" s="31" t="s">
        <v>40</v>
      </c>
      <c r="F1376" s="31" t="s">
        <v>127</v>
      </c>
      <c r="G1376" s="32">
        <v>1</v>
      </c>
      <c r="H1376" s="31" t="s">
        <v>2</v>
      </c>
      <c r="I1376" s="31" t="s">
        <v>229</v>
      </c>
      <c r="J1376" s="31" t="s">
        <v>49</v>
      </c>
      <c r="K1376" s="23">
        <v>31.7</v>
      </c>
      <c r="L1376" s="1"/>
      <c r="M1376" s="1"/>
      <c r="N1376" s="1"/>
      <c r="O1376" s="1"/>
      <c r="P1376" s="1"/>
      <c r="Q1376" s="1"/>
      <c r="R1376" s="1"/>
      <c r="S1376" s="1"/>
    </row>
    <row r="1377" spans="1:19" s="48" customFormat="1" ht="31.5" hidden="1" customHeight="1" x14ac:dyDescent="0.2">
      <c r="A1377" s="108"/>
      <c r="B1377" s="29" t="s">
        <v>234</v>
      </c>
      <c r="C1377" s="30">
        <v>947</v>
      </c>
      <c r="D1377" s="31" t="s">
        <v>2</v>
      </c>
      <c r="E1377" s="31" t="s">
        <v>40</v>
      </c>
      <c r="F1377" s="31" t="s">
        <v>127</v>
      </c>
      <c r="G1377" s="32">
        <v>1</v>
      </c>
      <c r="H1377" s="31" t="s">
        <v>2</v>
      </c>
      <c r="I1377" s="31" t="s">
        <v>235</v>
      </c>
      <c r="J1377" s="31"/>
      <c r="K1377" s="23">
        <f>SUM(K1378)</f>
        <v>57.6</v>
      </c>
      <c r="L1377" s="1"/>
      <c r="M1377" s="1"/>
      <c r="N1377" s="1"/>
      <c r="O1377" s="1"/>
      <c r="P1377" s="1"/>
      <c r="Q1377" s="1"/>
      <c r="R1377" s="1"/>
      <c r="S1377" s="1"/>
    </row>
    <row r="1378" spans="1:19" s="48" customFormat="1" ht="31.5" hidden="1" customHeight="1" x14ac:dyDescent="0.2">
      <c r="A1378" s="108"/>
      <c r="B1378" s="29" t="s">
        <v>122</v>
      </c>
      <c r="C1378" s="30">
        <v>947</v>
      </c>
      <c r="D1378" s="31" t="s">
        <v>2</v>
      </c>
      <c r="E1378" s="31" t="s">
        <v>40</v>
      </c>
      <c r="F1378" s="31" t="s">
        <v>127</v>
      </c>
      <c r="G1378" s="32">
        <v>1</v>
      </c>
      <c r="H1378" s="31" t="s">
        <v>2</v>
      </c>
      <c r="I1378" s="31" t="s">
        <v>235</v>
      </c>
      <c r="J1378" s="31" t="s">
        <v>49</v>
      </c>
      <c r="K1378" s="23">
        <v>57.6</v>
      </c>
      <c r="L1378" s="1"/>
      <c r="M1378" s="1"/>
      <c r="N1378" s="1"/>
      <c r="O1378" s="1"/>
      <c r="P1378" s="1"/>
      <c r="Q1378" s="1"/>
      <c r="R1378" s="1"/>
      <c r="S1378" s="1"/>
    </row>
    <row r="1379" spans="1:19" s="48" customFormat="1" ht="47.25" hidden="1" customHeight="1" x14ac:dyDescent="0.2">
      <c r="A1379" s="108"/>
      <c r="B1379" s="29" t="s">
        <v>497</v>
      </c>
      <c r="C1379" s="33" t="s">
        <v>125</v>
      </c>
      <c r="D1379" s="31" t="s">
        <v>2</v>
      </c>
      <c r="E1379" s="31" t="s">
        <v>40</v>
      </c>
      <c r="F1379" s="31" t="s">
        <v>127</v>
      </c>
      <c r="G1379" s="31" t="s">
        <v>90</v>
      </c>
      <c r="H1379" s="31" t="s">
        <v>4</v>
      </c>
      <c r="I1379" s="31"/>
      <c r="J1379" s="31"/>
      <c r="K1379" s="23">
        <f t="shared" ref="K1379:K1380" si="54">K1380</f>
        <v>9213.9</v>
      </c>
      <c r="L1379" s="1"/>
      <c r="M1379" s="1"/>
      <c r="N1379" s="1"/>
      <c r="O1379" s="1"/>
      <c r="P1379" s="1"/>
      <c r="Q1379" s="1"/>
      <c r="R1379" s="1"/>
      <c r="S1379" s="1"/>
    </row>
    <row r="1380" spans="1:19" s="48" customFormat="1" ht="47.25" hidden="1" customHeight="1" x14ac:dyDescent="0.2">
      <c r="A1380" s="108"/>
      <c r="B1380" s="29" t="s">
        <v>66</v>
      </c>
      <c r="C1380" s="33" t="s">
        <v>125</v>
      </c>
      <c r="D1380" s="31" t="s">
        <v>2</v>
      </c>
      <c r="E1380" s="31" t="s">
        <v>40</v>
      </c>
      <c r="F1380" s="31" t="s">
        <v>127</v>
      </c>
      <c r="G1380" s="31" t="s">
        <v>90</v>
      </c>
      <c r="H1380" s="31" t="s">
        <v>4</v>
      </c>
      <c r="I1380" s="31" t="s">
        <v>85</v>
      </c>
      <c r="J1380" s="31"/>
      <c r="K1380" s="23">
        <f t="shared" si="54"/>
        <v>9213.9</v>
      </c>
      <c r="L1380" s="1"/>
      <c r="M1380" s="1"/>
      <c r="N1380" s="1"/>
      <c r="O1380" s="1"/>
      <c r="P1380" s="1"/>
      <c r="Q1380" s="1"/>
      <c r="R1380" s="1"/>
      <c r="S1380" s="1"/>
    </row>
    <row r="1381" spans="1:19" s="48" customFormat="1" ht="31.5" hidden="1" customHeight="1" x14ac:dyDescent="0.2">
      <c r="A1381" s="108"/>
      <c r="B1381" s="38" t="s">
        <v>120</v>
      </c>
      <c r="C1381" s="33" t="s">
        <v>125</v>
      </c>
      <c r="D1381" s="31" t="s">
        <v>2</v>
      </c>
      <c r="E1381" s="31" t="s">
        <v>40</v>
      </c>
      <c r="F1381" s="31" t="s">
        <v>127</v>
      </c>
      <c r="G1381" s="31" t="s">
        <v>90</v>
      </c>
      <c r="H1381" s="31" t="s">
        <v>4</v>
      </c>
      <c r="I1381" s="31" t="s">
        <v>85</v>
      </c>
      <c r="J1381" s="31" t="s">
        <v>59</v>
      </c>
      <c r="K1381" s="23">
        <v>9213.9</v>
      </c>
      <c r="L1381" s="1"/>
      <c r="M1381" s="1"/>
      <c r="N1381" s="1"/>
      <c r="O1381" s="1"/>
      <c r="P1381" s="1"/>
      <c r="Q1381" s="1"/>
      <c r="R1381" s="1"/>
      <c r="S1381" s="1"/>
    </row>
    <row r="1382" spans="1:19" s="48" customFormat="1" ht="31.5" hidden="1" customHeight="1" x14ac:dyDescent="0.2">
      <c r="A1382" s="108"/>
      <c r="B1382" s="29" t="s">
        <v>486</v>
      </c>
      <c r="C1382" s="33" t="s">
        <v>125</v>
      </c>
      <c r="D1382" s="31" t="s">
        <v>2</v>
      </c>
      <c r="E1382" s="31" t="s">
        <v>40</v>
      </c>
      <c r="F1382" s="31" t="s">
        <v>127</v>
      </c>
      <c r="G1382" s="31" t="s">
        <v>90</v>
      </c>
      <c r="H1382" s="31" t="s">
        <v>5</v>
      </c>
      <c r="I1382" s="31"/>
      <c r="J1382" s="31"/>
      <c r="K1382" s="23">
        <f t="shared" ref="K1382:K1383" si="55">SUM(K1383)</f>
        <v>1140</v>
      </c>
      <c r="L1382" s="1"/>
      <c r="M1382" s="1"/>
      <c r="N1382" s="1"/>
      <c r="O1382" s="1"/>
      <c r="P1382" s="1"/>
      <c r="Q1382" s="1"/>
      <c r="R1382" s="1"/>
      <c r="S1382" s="1"/>
    </row>
    <row r="1383" spans="1:19" s="48" customFormat="1" ht="47.25" hidden="1" customHeight="1" x14ac:dyDescent="0.2">
      <c r="A1383" s="108"/>
      <c r="B1383" s="29" t="s">
        <v>387</v>
      </c>
      <c r="C1383" s="33" t="s">
        <v>125</v>
      </c>
      <c r="D1383" s="31" t="s">
        <v>2</v>
      </c>
      <c r="E1383" s="31" t="s">
        <v>40</v>
      </c>
      <c r="F1383" s="31" t="s">
        <v>127</v>
      </c>
      <c r="G1383" s="31" t="s">
        <v>90</v>
      </c>
      <c r="H1383" s="31" t="s">
        <v>5</v>
      </c>
      <c r="I1383" s="31" t="s">
        <v>154</v>
      </c>
      <c r="J1383" s="31"/>
      <c r="K1383" s="23">
        <f t="shared" si="55"/>
        <v>1140</v>
      </c>
      <c r="L1383" s="1"/>
      <c r="M1383" s="1"/>
      <c r="N1383" s="1"/>
      <c r="O1383" s="1"/>
      <c r="P1383" s="1"/>
      <c r="Q1383" s="1"/>
      <c r="R1383" s="1"/>
      <c r="S1383" s="1"/>
    </row>
    <row r="1384" spans="1:19" s="48" customFormat="1" ht="31.5" hidden="1" customHeight="1" x14ac:dyDescent="0.2">
      <c r="A1384" s="108"/>
      <c r="B1384" s="29" t="s">
        <v>122</v>
      </c>
      <c r="C1384" s="33" t="s">
        <v>125</v>
      </c>
      <c r="D1384" s="31" t="s">
        <v>2</v>
      </c>
      <c r="E1384" s="31" t="s">
        <v>40</v>
      </c>
      <c r="F1384" s="31" t="s">
        <v>127</v>
      </c>
      <c r="G1384" s="31" t="s">
        <v>90</v>
      </c>
      <c r="H1384" s="31" t="s">
        <v>5</v>
      </c>
      <c r="I1384" s="31" t="s">
        <v>154</v>
      </c>
      <c r="J1384" s="31" t="s">
        <v>49</v>
      </c>
      <c r="K1384" s="23">
        <v>1140</v>
      </c>
      <c r="L1384" s="1"/>
      <c r="M1384" s="1"/>
      <c r="N1384" s="1"/>
      <c r="O1384" s="1"/>
      <c r="P1384" s="1"/>
      <c r="Q1384" s="1"/>
      <c r="R1384" s="1"/>
      <c r="S1384" s="1"/>
    </row>
    <row r="1385" spans="1:19" s="48" customFormat="1" ht="31.5" hidden="1" customHeight="1" x14ac:dyDescent="0.2">
      <c r="A1385" s="108"/>
      <c r="B1385" s="29" t="s">
        <v>173</v>
      </c>
      <c r="C1385" s="33" t="s">
        <v>125</v>
      </c>
      <c r="D1385" s="31" t="s">
        <v>2</v>
      </c>
      <c r="E1385" s="31" t="s">
        <v>40</v>
      </c>
      <c r="F1385" s="31" t="s">
        <v>127</v>
      </c>
      <c r="G1385" s="31" t="s">
        <v>90</v>
      </c>
      <c r="H1385" s="31" t="s">
        <v>6</v>
      </c>
      <c r="I1385" s="31"/>
      <c r="J1385" s="31"/>
      <c r="K1385" s="23">
        <f>SUM(K1386)</f>
        <v>998.8</v>
      </c>
      <c r="L1385" s="1"/>
      <c r="M1385" s="1"/>
      <c r="N1385" s="1"/>
      <c r="O1385" s="1"/>
      <c r="P1385" s="1"/>
      <c r="Q1385" s="1"/>
      <c r="R1385" s="1"/>
      <c r="S1385" s="1"/>
    </row>
    <row r="1386" spans="1:19" s="48" customFormat="1" ht="31.5" hidden="1" customHeight="1" x14ac:dyDescent="0.2">
      <c r="A1386" s="108"/>
      <c r="B1386" s="29" t="s">
        <v>174</v>
      </c>
      <c r="C1386" s="33" t="s">
        <v>125</v>
      </c>
      <c r="D1386" s="31" t="s">
        <v>2</v>
      </c>
      <c r="E1386" s="31" t="s">
        <v>40</v>
      </c>
      <c r="F1386" s="31" t="s">
        <v>127</v>
      </c>
      <c r="G1386" s="31" t="s">
        <v>90</v>
      </c>
      <c r="H1386" s="31" t="s">
        <v>6</v>
      </c>
      <c r="I1386" s="31" t="s">
        <v>172</v>
      </c>
      <c r="J1386" s="31"/>
      <c r="K1386" s="23">
        <f>SUM(K1387+K1388)</f>
        <v>998.8</v>
      </c>
      <c r="L1386" s="1"/>
      <c r="M1386" s="1"/>
      <c r="N1386" s="1"/>
      <c r="O1386" s="1"/>
      <c r="P1386" s="1"/>
      <c r="Q1386" s="1"/>
      <c r="R1386" s="1"/>
      <c r="S1386" s="1"/>
    </row>
    <row r="1387" spans="1:19" s="48" customFormat="1" ht="31.5" hidden="1" customHeight="1" x14ac:dyDescent="0.2">
      <c r="A1387" s="108"/>
      <c r="B1387" s="29" t="s">
        <v>122</v>
      </c>
      <c r="C1387" s="33" t="s">
        <v>125</v>
      </c>
      <c r="D1387" s="31" t="s">
        <v>2</v>
      </c>
      <c r="E1387" s="31" t="s">
        <v>40</v>
      </c>
      <c r="F1387" s="31" t="s">
        <v>127</v>
      </c>
      <c r="G1387" s="31" t="s">
        <v>90</v>
      </c>
      <c r="H1387" s="31" t="s">
        <v>6</v>
      </c>
      <c r="I1387" s="31" t="s">
        <v>172</v>
      </c>
      <c r="J1387" s="31" t="s">
        <v>49</v>
      </c>
      <c r="K1387" s="23">
        <f>358+250</f>
        <v>608</v>
      </c>
      <c r="L1387" s="1"/>
      <c r="M1387" s="1"/>
      <c r="N1387" s="1"/>
      <c r="O1387" s="1"/>
      <c r="P1387" s="1"/>
      <c r="Q1387" s="1"/>
      <c r="R1387" s="1"/>
      <c r="S1387" s="1"/>
    </row>
    <row r="1388" spans="1:19" s="48" customFormat="1" ht="18" hidden="1" customHeight="1" x14ac:dyDescent="0.2">
      <c r="A1388" s="108"/>
      <c r="B1388" s="29" t="s">
        <v>50</v>
      </c>
      <c r="C1388" s="33" t="s">
        <v>125</v>
      </c>
      <c r="D1388" s="31" t="s">
        <v>2</v>
      </c>
      <c r="E1388" s="31" t="s">
        <v>40</v>
      </c>
      <c r="F1388" s="31" t="s">
        <v>127</v>
      </c>
      <c r="G1388" s="31" t="s">
        <v>90</v>
      </c>
      <c r="H1388" s="31" t="s">
        <v>6</v>
      </c>
      <c r="I1388" s="31" t="s">
        <v>172</v>
      </c>
      <c r="J1388" s="31" t="s">
        <v>51</v>
      </c>
      <c r="K1388" s="23">
        <v>390.8</v>
      </c>
      <c r="L1388" s="1"/>
      <c r="M1388" s="1"/>
      <c r="N1388" s="1"/>
      <c r="O1388" s="1"/>
      <c r="P1388" s="1"/>
      <c r="Q1388" s="1"/>
      <c r="R1388" s="1"/>
      <c r="S1388" s="1"/>
    </row>
    <row r="1389" spans="1:19" s="48" customFormat="1" ht="18" hidden="1" customHeight="1" x14ac:dyDescent="0.2">
      <c r="A1389" s="108"/>
      <c r="B1389" s="57" t="s">
        <v>18</v>
      </c>
      <c r="C1389" s="33" t="s">
        <v>125</v>
      </c>
      <c r="D1389" s="31" t="s">
        <v>8</v>
      </c>
      <c r="E1389" s="31"/>
      <c r="F1389" s="31"/>
      <c r="G1389" s="31"/>
      <c r="H1389" s="31"/>
      <c r="I1389" s="31"/>
      <c r="J1389" s="31"/>
      <c r="K1389" s="23">
        <f t="shared" ref="K1389:K1393" si="56">SUM(K1390)</f>
        <v>71.8</v>
      </c>
      <c r="L1389" s="1"/>
      <c r="M1389" s="1"/>
      <c r="N1389" s="1"/>
      <c r="O1389" s="1"/>
      <c r="P1389" s="1"/>
      <c r="Q1389" s="1"/>
      <c r="R1389" s="1"/>
      <c r="S1389" s="1"/>
    </row>
    <row r="1390" spans="1:19" s="48" customFormat="1" ht="19.5" hidden="1" customHeight="1" x14ac:dyDescent="0.2">
      <c r="A1390" s="108"/>
      <c r="B1390" s="29" t="s">
        <v>231</v>
      </c>
      <c r="C1390" s="30">
        <v>947</v>
      </c>
      <c r="D1390" s="31" t="s">
        <v>8</v>
      </c>
      <c r="E1390" s="31" t="s">
        <v>7</v>
      </c>
      <c r="F1390" s="31"/>
      <c r="G1390" s="31"/>
      <c r="H1390" s="31"/>
      <c r="I1390" s="31"/>
      <c r="J1390" s="33"/>
      <c r="K1390" s="23">
        <f t="shared" si="56"/>
        <v>71.8</v>
      </c>
      <c r="L1390" s="1"/>
      <c r="M1390" s="1"/>
      <c r="N1390" s="1"/>
      <c r="O1390" s="1"/>
      <c r="P1390" s="1"/>
      <c r="Q1390" s="1"/>
      <c r="R1390" s="1"/>
      <c r="S1390" s="1"/>
    </row>
    <row r="1391" spans="1:19" s="48" customFormat="1" ht="31.5" hidden="1" customHeight="1" x14ac:dyDescent="0.2">
      <c r="A1391" s="108"/>
      <c r="B1391" s="29" t="s">
        <v>327</v>
      </c>
      <c r="C1391" s="30">
        <v>947</v>
      </c>
      <c r="D1391" s="31" t="s">
        <v>8</v>
      </c>
      <c r="E1391" s="31" t="s">
        <v>7</v>
      </c>
      <c r="F1391" s="31" t="s">
        <v>127</v>
      </c>
      <c r="G1391" s="31"/>
      <c r="H1391" s="31"/>
      <c r="I1391" s="31"/>
      <c r="J1391" s="33"/>
      <c r="K1391" s="23">
        <f t="shared" si="56"/>
        <v>71.8</v>
      </c>
      <c r="L1391" s="1"/>
      <c r="M1391" s="1"/>
      <c r="N1391" s="1"/>
      <c r="O1391" s="1"/>
      <c r="P1391" s="1"/>
      <c r="Q1391" s="1"/>
      <c r="R1391" s="1"/>
      <c r="S1391" s="1"/>
    </row>
    <row r="1392" spans="1:19" s="48" customFormat="1" ht="31.5" hidden="1" customHeight="1" x14ac:dyDescent="0.2">
      <c r="A1392" s="108"/>
      <c r="B1392" s="29" t="s">
        <v>328</v>
      </c>
      <c r="C1392" s="30">
        <v>947</v>
      </c>
      <c r="D1392" s="31" t="s">
        <v>8</v>
      </c>
      <c r="E1392" s="31" t="s">
        <v>7</v>
      </c>
      <c r="F1392" s="31" t="s">
        <v>127</v>
      </c>
      <c r="G1392" s="31" t="s">
        <v>90</v>
      </c>
      <c r="H1392" s="31"/>
      <c r="I1392" s="31"/>
      <c r="J1392" s="33"/>
      <c r="K1392" s="23">
        <f t="shared" si="56"/>
        <v>71.8</v>
      </c>
      <c r="L1392" s="1"/>
      <c r="M1392" s="1"/>
      <c r="N1392" s="1"/>
      <c r="O1392" s="1"/>
      <c r="P1392" s="1"/>
      <c r="Q1392" s="1"/>
      <c r="R1392" s="1"/>
      <c r="S1392" s="1"/>
    </row>
    <row r="1393" spans="1:19" s="48" customFormat="1" ht="47.25" hidden="1" customHeight="1" x14ac:dyDescent="0.2">
      <c r="A1393" s="108"/>
      <c r="B1393" s="29" t="s">
        <v>386</v>
      </c>
      <c r="C1393" s="30">
        <v>947</v>
      </c>
      <c r="D1393" s="31" t="s">
        <v>8</v>
      </c>
      <c r="E1393" s="31" t="s">
        <v>7</v>
      </c>
      <c r="F1393" s="31" t="s">
        <v>127</v>
      </c>
      <c r="G1393" s="31" t="s">
        <v>90</v>
      </c>
      <c r="H1393" s="31" t="s">
        <v>2</v>
      </c>
      <c r="I1393" s="31"/>
      <c r="J1393" s="33"/>
      <c r="K1393" s="23">
        <f t="shared" si="56"/>
        <v>71.8</v>
      </c>
      <c r="L1393" s="1"/>
      <c r="M1393" s="1"/>
      <c r="N1393" s="1"/>
      <c r="O1393" s="1"/>
      <c r="P1393" s="1"/>
      <c r="Q1393" s="1"/>
      <c r="R1393" s="1"/>
      <c r="S1393" s="1"/>
    </row>
    <row r="1394" spans="1:19" s="48" customFormat="1" ht="18" hidden="1" customHeight="1" x14ac:dyDescent="0.2">
      <c r="A1394" s="108"/>
      <c r="B1394" s="29" t="s">
        <v>233</v>
      </c>
      <c r="C1394" s="30">
        <v>947</v>
      </c>
      <c r="D1394" s="31" t="s">
        <v>8</v>
      </c>
      <c r="E1394" s="31" t="s">
        <v>7</v>
      </c>
      <c r="F1394" s="31" t="s">
        <v>127</v>
      </c>
      <c r="G1394" s="31" t="s">
        <v>90</v>
      </c>
      <c r="H1394" s="31" t="s">
        <v>2</v>
      </c>
      <c r="I1394" s="31" t="s">
        <v>232</v>
      </c>
      <c r="J1394" s="33"/>
      <c r="K1394" s="23">
        <f>SUM(K1395)</f>
        <v>71.8</v>
      </c>
      <c r="L1394" s="1"/>
      <c r="M1394" s="1"/>
      <c r="N1394" s="1"/>
      <c r="O1394" s="1"/>
      <c r="P1394" s="1"/>
      <c r="Q1394" s="1"/>
      <c r="R1394" s="1"/>
      <c r="S1394" s="1"/>
    </row>
    <row r="1395" spans="1:19" s="48" customFormat="1" ht="31.5" hidden="1" customHeight="1" x14ac:dyDescent="0.2">
      <c r="A1395" s="108"/>
      <c r="B1395" s="29" t="s">
        <v>122</v>
      </c>
      <c r="C1395" s="30">
        <v>947</v>
      </c>
      <c r="D1395" s="31" t="s">
        <v>8</v>
      </c>
      <c r="E1395" s="31" t="s">
        <v>7</v>
      </c>
      <c r="F1395" s="31" t="s">
        <v>127</v>
      </c>
      <c r="G1395" s="31" t="s">
        <v>90</v>
      </c>
      <c r="H1395" s="31" t="s">
        <v>2</v>
      </c>
      <c r="I1395" s="31" t="s">
        <v>232</v>
      </c>
      <c r="J1395" s="33" t="s">
        <v>49</v>
      </c>
      <c r="K1395" s="23">
        <v>71.8</v>
      </c>
      <c r="L1395" s="1"/>
      <c r="M1395" s="1"/>
      <c r="N1395" s="1"/>
      <c r="O1395" s="1"/>
      <c r="P1395" s="1"/>
      <c r="Q1395" s="1"/>
      <c r="R1395" s="1"/>
      <c r="S1395" s="1"/>
    </row>
    <row r="1396" spans="1:19" s="48" customFormat="1" ht="47.25" hidden="1" customHeight="1" x14ac:dyDescent="0.2">
      <c r="A1396" s="108" t="s">
        <v>92</v>
      </c>
      <c r="B1396" s="57" t="s">
        <v>468</v>
      </c>
      <c r="C1396" s="33" t="s">
        <v>44</v>
      </c>
      <c r="D1396" s="31"/>
      <c r="E1396" s="31"/>
      <c r="F1396" s="31"/>
      <c r="G1396" s="31"/>
      <c r="H1396" s="31"/>
      <c r="I1396" s="31"/>
      <c r="J1396" s="31"/>
      <c r="K1396" s="23">
        <f>SUM(K1407+K1397)</f>
        <v>61149.799999999996</v>
      </c>
      <c r="L1396" s="1"/>
      <c r="M1396" s="1"/>
      <c r="N1396" s="1"/>
      <c r="O1396" s="1"/>
      <c r="P1396" s="1"/>
      <c r="Q1396" s="1"/>
      <c r="R1396" s="1"/>
      <c r="S1396" s="1"/>
    </row>
    <row r="1397" spans="1:19" s="48" customFormat="1" ht="18" hidden="1" customHeight="1" x14ac:dyDescent="0.2">
      <c r="A1397" s="108"/>
      <c r="B1397" s="55" t="s">
        <v>18</v>
      </c>
      <c r="C1397" s="30">
        <v>953</v>
      </c>
      <c r="D1397" s="31" t="s">
        <v>8</v>
      </c>
      <c r="E1397" s="31"/>
      <c r="F1397" s="31"/>
      <c r="G1397" s="32"/>
      <c r="H1397" s="31"/>
      <c r="I1397" s="31"/>
      <c r="J1397" s="31"/>
      <c r="K1397" s="23">
        <f>SUM(K1398)</f>
        <v>223.2</v>
      </c>
      <c r="L1397" s="1"/>
      <c r="M1397" s="1"/>
      <c r="N1397" s="1"/>
      <c r="O1397" s="1"/>
      <c r="P1397" s="1"/>
      <c r="Q1397" s="1"/>
      <c r="R1397" s="1"/>
      <c r="S1397" s="1"/>
    </row>
    <row r="1398" spans="1:19" s="48" customFormat="1" ht="18" hidden="1" customHeight="1" x14ac:dyDescent="0.2">
      <c r="A1398" s="108"/>
      <c r="B1398" s="55" t="s">
        <v>27</v>
      </c>
      <c r="C1398" s="30">
        <v>953</v>
      </c>
      <c r="D1398" s="31" t="s">
        <v>8</v>
      </c>
      <c r="E1398" s="31" t="s">
        <v>24</v>
      </c>
      <c r="F1398" s="31"/>
      <c r="G1398" s="32"/>
      <c r="H1398" s="31"/>
      <c r="I1398" s="31"/>
      <c r="J1398" s="31"/>
      <c r="K1398" s="23">
        <f t="shared" ref="K1398" si="57">K1399</f>
        <v>223.2</v>
      </c>
      <c r="L1398" s="1"/>
      <c r="M1398" s="1"/>
      <c r="N1398" s="1"/>
      <c r="O1398" s="1"/>
      <c r="P1398" s="1"/>
      <c r="Q1398" s="1"/>
      <c r="R1398" s="1"/>
      <c r="S1398" s="1"/>
    </row>
    <row r="1399" spans="1:19" s="48" customFormat="1" ht="31.5" hidden="1" customHeight="1" x14ac:dyDescent="0.2">
      <c r="A1399" s="108"/>
      <c r="B1399" s="34" t="s">
        <v>420</v>
      </c>
      <c r="C1399" s="30">
        <v>953</v>
      </c>
      <c r="D1399" s="31" t="s">
        <v>8</v>
      </c>
      <c r="E1399" s="31" t="s">
        <v>24</v>
      </c>
      <c r="F1399" s="31" t="s">
        <v>21</v>
      </c>
      <c r="G1399" s="31"/>
      <c r="H1399" s="31"/>
      <c r="I1399" s="31"/>
      <c r="J1399" s="31"/>
      <c r="K1399" s="23">
        <f>K1400</f>
        <v>223.2</v>
      </c>
      <c r="L1399" s="1"/>
      <c r="M1399" s="1"/>
      <c r="N1399" s="1"/>
      <c r="O1399" s="1"/>
      <c r="P1399" s="1"/>
      <c r="Q1399" s="1"/>
      <c r="R1399" s="1"/>
      <c r="S1399" s="1"/>
    </row>
    <row r="1400" spans="1:19" s="48" customFormat="1" ht="31.5" hidden="1" customHeight="1" x14ac:dyDescent="0.2">
      <c r="A1400" s="108"/>
      <c r="B1400" s="34" t="s">
        <v>421</v>
      </c>
      <c r="C1400" s="30">
        <v>953</v>
      </c>
      <c r="D1400" s="33" t="s">
        <v>8</v>
      </c>
      <c r="E1400" s="33" t="s">
        <v>24</v>
      </c>
      <c r="F1400" s="31" t="s">
        <v>21</v>
      </c>
      <c r="G1400" s="32">
        <v>1</v>
      </c>
      <c r="H1400" s="31"/>
      <c r="I1400" s="31"/>
      <c r="J1400" s="31"/>
      <c r="K1400" s="23">
        <f>K1401</f>
        <v>223.2</v>
      </c>
      <c r="L1400" s="1"/>
      <c r="M1400" s="1"/>
      <c r="N1400" s="1"/>
      <c r="O1400" s="1"/>
      <c r="P1400" s="1"/>
      <c r="Q1400" s="1"/>
      <c r="R1400" s="1"/>
      <c r="S1400" s="1"/>
    </row>
    <row r="1401" spans="1:19" s="48" customFormat="1" ht="18" hidden="1" customHeight="1" x14ac:dyDescent="0.2">
      <c r="A1401" s="108"/>
      <c r="B1401" s="34" t="s">
        <v>119</v>
      </c>
      <c r="C1401" s="30">
        <v>953</v>
      </c>
      <c r="D1401" s="33" t="s">
        <v>8</v>
      </c>
      <c r="E1401" s="33" t="s">
        <v>24</v>
      </c>
      <c r="F1401" s="31" t="s">
        <v>21</v>
      </c>
      <c r="G1401" s="32">
        <v>1</v>
      </c>
      <c r="H1401" s="31" t="s">
        <v>2</v>
      </c>
      <c r="I1401" s="31"/>
      <c r="J1401" s="31"/>
      <c r="K1401" s="23">
        <f>K1402+K1405</f>
        <v>223.2</v>
      </c>
      <c r="L1401" s="1"/>
      <c r="M1401" s="1"/>
      <c r="N1401" s="1"/>
      <c r="O1401" s="1"/>
      <c r="P1401" s="1"/>
      <c r="Q1401" s="1"/>
      <c r="R1401" s="1"/>
      <c r="S1401" s="1"/>
    </row>
    <row r="1402" spans="1:19" s="48" customFormat="1" ht="78.75" hidden="1" customHeight="1" x14ac:dyDescent="0.2">
      <c r="A1402" s="108"/>
      <c r="B1402" s="59" t="s">
        <v>139</v>
      </c>
      <c r="C1402" s="30">
        <v>953</v>
      </c>
      <c r="D1402" s="31" t="s">
        <v>8</v>
      </c>
      <c r="E1402" s="31" t="s">
        <v>24</v>
      </c>
      <c r="F1402" s="31" t="s">
        <v>21</v>
      </c>
      <c r="G1402" s="32">
        <v>1</v>
      </c>
      <c r="H1402" s="31" t="s">
        <v>2</v>
      </c>
      <c r="I1402" s="31" t="s">
        <v>243</v>
      </c>
      <c r="J1402" s="33"/>
      <c r="K1402" s="23">
        <f t="shared" ref="K1402" si="58">SUM(K1403:K1404)</f>
        <v>73.2</v>
      </c>
      <c r="L1402" s="1"/>
      <c r="M1402" s="1"/>
      <c r="N1402" s="1"/>
      <c r="O1402" s="1"/>
      <c r="P1402" s="1"/>
      <c r="Q1402" s="1"/>
      <c r="R1402" s="1"/>
      <c r="S1402" s="1"/>
    </row>
    <row r="1403" spans="1:19" s="48" customFormat="1" ht="31.5" hidden="1" customHeight="1" x14ac:dyDescent="0.2">
      <c r="A1403" s="108"/>
      <c r="B1403" s="29" t="s">
        <v>122</v>
      </c>
      <c r="C1403" s="30">
        <v>953</v>
      </c>
      <c r="D1403" s="31" t="s">
        <v>8</v>
      </c>
      <c r="E1403" s="31" t="s">
        <v>24</v>
      </c>
      <c r="F1403" s="31" t="s">
        <v>21</v>
      </c>
      <c r="G1403" s="32">
        <v>1</v>
      </c>
      <c r="H1403" s="31" t="s">
        <v>2</v>
      </c>
      <c r="I1403" s="31" t="s">
        <v>243</v>
      </c>
      <c r="J1403" s="33" t="s">
        <v>49</v>
      </c>
      <c r="K1403" s="23">
        <v>73.2</v>
      </c>
      <c r="L1403" s="1"/>
      <c r="M1403" s="1"/>
      <c r="N1403" s="1"/>
      <c r="O1403" s="1"/>
      <c r="P1403" s="1"/>
      <c r="Q1403" s="1"/>
      <c r="R1403" s="1"/>
      <c r="S1403" s="1"/>
    </row>
    <row r="1404" spans="1:19" s="48" customFormat="1" ht="18" hidden="1" customHeight="1" x14ac:dyDescent="0.2">
      <c r="A1404" s="108"/>
      <c r="B1404" s="36" t="s">
        <v>55</v>
      </c>
      <c r="C1404" s="30">
        <v>953</v>
      </c>
      <c r="D1404" s="31" t="s">
        <v>8</v>
      </c>
      <c r="E1404" s="31" t="s">
        <v>24</v>
      </c>
      <c r="F1404" s="31" t="s">
        <v>21</v>
      </c>
      <c r="G1404" s="32">
        <v>1</v>
      </c>
      <c r="H1404" s="31" t="s">
        <v>2</v>
      </c>
      <c r="I1404" s="31" t="s">
        <v>243</v>
      </c>
      <c r="J1404" s="33" t="s">
        <v>56</v>
      </c>
      <c r="K1404" s="23"/>
      <c r="L1404" s="1"/>
      <c r="M1404" s="1"/>
      <c r="N1404" s="1"/>
      <c r="O1404" s="1"/>
      <c r="P1404" s="1"/>
      <c r="Q1404" s="1"/>
      <c r="R1404" s="1"/>
      <c r="S1404" s="1"/>
    </row>
    <row r="1405" spans="1:19" s="48" customFormat="1" ht="31.5" hidden="1" customHeight="1" x14ac:dyDescent="0.2">
      <c r="A1405" s="108"/>
      <c r="B1405" s="36" t="s">
        <v>438</v>
      </c>
      <c r="C1405" s="30">
        <v>953</v>
      </c>
      <c r="D1405" s="31" t="s">
        <v>8</v>
      </c>
      <c r="E1405" s="31" t="s">
        <v>24</v>
      </c>
      <c r="F1405" s="31" t="s">
        <v>21</v>
      </c>
      <c r="G1405" s="32">
        <v>1</v>
      </c>
      <c r="H1405" s="31" t="s">
        <v>2</v>
      </c>
      <c r="I1405" s="31" t="s">
        <v>196</v>
      </c>
      <c r="J1405" s="33"/>
      <c r="K1405" s="23">
        <f>SUM(K1406)</f>
        <v>150</v>
      </c>
      <c r="L1405" s="1"/>
      <c r="M1405" s="1"/>
      <c r="N1405" s="1"/>
      <c r="O1405" s="1"/>
      <c r="P1405" s="1"/>
      <c r="Q1405" s="1"/>
      <c r="R1405" s="1"/>
      <c r="S1405" s="1"/>
    </row>
    <row r="1406" spans="1:19" s="48" customFormat="1" ht="31.5" hidden="1" customHeight="1" x14ac:dyDescent="0.2">
      <c r="A1406" s="108"/>
      <c r="B1406" s="29" t="s">
        <v>122</v>
      </c>
      <c r="C1406" s="30">
        <v>953</v>
      </c>
      <c r="D1406" s="31" t="s">
        <v>8</v>
      </c>
      <c r="E1406" s="31" t="s">
        <v>24</v>
      </c>
      <c r="F1406" s="31" t="s">
        <v>21</v>
      </c>
      <c r="G1406" s="32">
        <v>1</v>
      </c>
      <c r="H1406" s="31" t="s">
        <v>2</v>
      </c>
      <c r="I1406" s="31" t="s">
        <v>196</v>
      </c>
      <c r="J1406" s="33" t="s">
        <v>49</v>
      </c>
      <c r="K1406" s="23">
        <v>150</v>
      </c>
      <c r="L1406" s="1"/>
      <c r="M1406" s="1"/>
      <c r="N1406" s="1"/>
      <c r="O1406" s="1"/>
      <c r="P1406" s="1"/>
      <c r="Q1406" s="1"/>
      <c r="R1406" s="1"/>
      <c r="S1406" s="1"/>
    </row>
    <row r="1407" spans="1:19" s="48" customFormat="1" ht="18" hidden="1" customHeight="1" x14ac:dyDescent="0.2">
      <c r="A1407" s="108"/>
      <c r="B1407" s="29" t="s">
        <v>20</v>
      </c>
      <c r="C1407" s="30">
        <v>953</v>
      </c>
      <c r="D1407" s="31" t="s">
        <v>21</v>
      </c>
      <c r="E1407" s="33"/>
      <c r="F1407" s="33"/>
      <c r="G1407" s="30"/>
      <c r="H1407" s="33"/>
      <c r="I1407" s="33"/>
      <c r="J1407" s="33"/>
      <c r="K1407" s="23">
        <f>SUM(K1408+K1427)</f>
        <v>60926.6</v>
      </c>
      <c r="L1407" s="1"/>
      <c r="M1407" s="1"/>
      <c r="N1407" s="1"/>
      <c r="O1407" s="1"/>
      <c r="P1407" s="1"/>
      <c r="Q1407" s="1"/>
      <c r="R1407" s="1"/>
      <c r="S1407" s="1"/>
    </row>
    <row r="1408" spans="1:19" s="48" customFormat="1" ht="18" hidden="1" customHeight="1" x14ac:dyDescent="0.2">
      <c r="A1408" s="108"/>
      <c r="B1408" s="29" t="s">
        <v>29</v>
      </c>
      <c r="C1408" s="30">
        <v>953</v>
      </c>
      <c r="D1408" s="33" t="s">
        <v>21</v>
      </c>
      <c r="E1408" s="33" t="s">
        <v>6</v>
      </c>
      <c r="F1408" s="33"/>
      <c r="G1408" s="30"/>
      <c r="H1408" s="33"/>
      <c r="I1408" s="33"/>
      <c r="J1408" s="33"/>
      <c r="K1408" s="23">
        <f>SUM(K1409)</f>
        <v>46117.2</v>
      </c>
      <c r="L1408" s="1"/>
      <c r="M1408" s="1"/>
      <c r="N1408" s="1"/>
      <c r="O1408" s="1"/>
      <c r="P1408" s="1"/>
      <c r="Q1408" s="1"/>
      <c r="R1408" s="1"/>
      <c r="S1408" s="1"/>
    </row>
    <row r="1409" spans="1:19" s="48" customFormat="1" ht="31.5" hidden="1" customHeight="1" x14ac:dyDescent="0.2">
      <c r="A1409" s="108"/>
      <c r="B1409" s="34" t="s">
        <v>420</v>
      </c>
      <c r="C1409" s="30">
        <v>953</v>
      </c>
      <c r="D1409" s="33" t="s">
        <v>21</v>
      </c>
      <c r="E1409" s="33" t="s">
        <v>6</v>
      </c>
      <c r="F1409" s="33" t="s">
        <v>21</v>
      </c>
      <c r="G1409" s="30"/>
      <c r="H1409" s="33"/>
      <c r="I1409" s="33"/>
      <c r="J1409" s="33"/>
      <c r="K1409" s="23">
        <f t="shared" ref="K1409" si="59">SUM(K1410)</f>
        <v>46117.2</v>
      </c>
      <c r="L1409" s="1"/>
      <c r="M1409" s="1"/>
      <c r="N1409" s="1"/>
      <c r="O1409" s="1"/>
      <c r="P1409" s="1"/>
      <c r="Q1409" s="1"/>
      <c r="R1409" s="1"/>
      <c r="S1409" s="1"/>
    </row>
    <row r="1410" spans="1:19" s="48" customFormat="1" ht="31.5" hidden="1" customHeight="1" x14ac:dyDescent="0.2">
      <c r="A1410" s="108"/>
      <c r="B1410" s="34" t="s">
        <v>421</v>
      </c>
      <c r="C1410" s="30">
        <v>953</v>
      </c>
      <c r="D1410" s="33" t="s">
        <v>21</v>
      </c>
      <c r="E1410" s="33" t="s">
        <v>6</v>
      </c>
      <c r="F1410" s="33" t="s">
        <v>21</v>
      </c>
      <c r="G1410" s="30">
        <v>1</v>
      </c>
      <c r="H1410" s="33"/>
      <c r="I1410" s="33"/>
      <c r="J1410" s="33"/>
      <c r="K1410" s="23">
        <f>SUM(K1411)</f>
        <v>46117.2</v>
      </c>
      <c r="L1410" s="1"/>
      <c r="M1410" s="1"/>
      <c r="N1410" s="1"/>
      <c r="O1410" s="1"/>
      <c r="P1410" s="1"/>
      <c r="Q1410" s="1"/>
      <c r="R1410" s="1"/>
      <c r="S1410" s="1"/>
    </row>
    <row r="1411" spans="1:19" s="48" customFormat="1" ht="18" hidden="1" customHeight="1" x14ac:dyDescent="0.2">
      <c r="A1411" s="108"/>
      <c r="B1411" s="54" t="s">
        <v>119</v>
      </c>
      <c r="C1411" s="30">
        <v>953</v>
      </c>
      <c r="D1411" s="33" t="s">
        <v>21</v>
      </c>
      <c r="E1411" s="33" t="s">
        <v>6</v>
      </c>
      <c r="F1411" s="33" t="s">
        <v>21</v>
      </c>
      <c r="G1411" s="30">
        <v>1</v>
      </c>
      <c r="H1411" s="33" t="s">
        <v>2</v>
      </c>
      <c r="I1411" s="33"/>
      <c r="J1411" s="33"/>
      <c r="K1411" s="23">
        <f>SUM(K1412+K1415+K1418+K1421+K1423+K1425)</f>
        <v>46117.2</v>
      </c>
      <c r="L1411" s="1"/>
      <c r="M1411" s="1"/>
      <c r="N1411" s="1"/>
      <c r="O1411" s="1"/>
      <c r="P1411" s="1"/>
      <c r="Q1411" s="1"/>
      <c r="R1411" s="1"/>
      <c r="S1411" s="1"/>
    </row>
    <row r="1412" spans="1:19" s="48" customFormat="1" ht="78.75" hidden="1" customHeight="1" x14ac:dyDescent="0.2">
      <c r="A1412" s="108"/>
      <c r="B1412" s="54" t="s">
        <v>202</v>
      </c>
      <c r="C1412" s="30">
        <v>953</v>
      </c>
      <c r="D1412" s="33" t="s">
        <v>21</v>
      </c>
      <c r="E1412" s="33" t="s">
        <v>6</v>
      </c>
      <c r="F1412" s="33" t="s">
        <v>21</v>
      </c>
      <c r="G1412" s="30">
        <v>1</v>
      </c>
      <c r="H1412" s="33" t="s">
        <v>2</v>
      </c>
      <c r="I1412" s="33" t="s">
        <v>244</v>
      </c>
      <c r="J1412" s="33"/>
      <c r="K1412" s="23">
        <f>SUM(K1413:K1414)</f>
        <v>32721.4</v>
      </c>
      <c r="L1412" s="1"/>
      <c r="M1412" s="1"/>
      <c r="N1412" s="1"/>
      <c r="O1412" s="1"/>
      <c r="P1412" s="1"/>
      <c r="Q1412" s="1"/>
      <c r="R1412" s="1"/>
      <c r="S1412" s="1"/>
    </row>
    <row r="1413" spans="1:19" s="48" customFormat="1" ht="31.5" hidden="1" customHeight="1" x14ac:dyDescent="0.2">
      <c r="A1413" s="108"/>
      <c r="B1413" s="29" t="s">
        <v>122</v>
      </c>
      <c r="C1413" s="30">
        <v>953</v>
      </c>
      <c r="D1413" s="33" t="s">
        <v>21</v>
      </c>
      <c r="E1413" s="33" t="s">
        <v>6</v>
      </c>
      <c r="F1413" s="33" t="s">
        <v>21</v>
      </c>
      <c r="G1413" s="30">
        <v>1</v>
      </c>
      <c r="H1413" s="33" t="s">
        <v>2</v>
      </c>
      <c r="I1413" s="33" t="s">
        <v>244</v>
      </c>
      <c r="J1413" s="33" t="s">
        <v>49</v>
      </c>
      <c r="K1413" s="23">
        <v>300</v>
      </c>
      <c r="L1413" s="1"/>
      <c r="M1413" s="1"/>
      <c r="N1413" s="1"/>
      <c r="O1413" s="1"/>
      <c r="P1413" s="1"/>
      <c r="Q1413" s="1"/>
      <c r="R1413" s="1"/>
      <c r="S1413" s="1"/>
    </row>
    <row r="1414" spans="1:19" s="48" customFormat="1" ht="18" hidden="1" customHeight="1" x14ac:dyDescent="0.2">
      <c r="A1414" s="108"/>
      <c r="B1414" s="29" t="s">
        <v>55</v>
      </c>
      <c r="C1414" s="30">
        <v>953</v>
      </c>
      <c r="D1414" s="33" t="s">
        <v>21</v>
      </c>
      <c r="E1414" s="33" t="s">
        <v>6</v>
      </c>
      <c r="F1414" s="33" t="s">
        <v>21</v>
      </c>
      <c r="G1414" s="30">
        <v>1</v>
      </c>
      <c r="H1414" s="33" t="s">
        <v>2</v>
      </c>
      <c r="I1414" s="31" t="s">
        <v>244</v>
      </c>
      <c r="J1414" s="33" t="s">
        <v>56</v>
      </c>
      <c r="K1414" s="23">
        <v>32421.4</v>
      </c>
      <c r="L1414" s="1"/>
      <c r="M1414" s="1"/>
      <c r="N1414" s="1"/>
      <c r="O1414" s="1"/>
      <c r="P1414" s="1"/>
      <c r="Q1414" s="1"/>
      <c r="R1414" s="1"/>
      <c r="S1414" s="1"/>
    </row>
    <row r="1415" spans="1:19" s="48" customFormat="1" ht="47.25" hidden="1" customHeight="1" x14ac:dyDescent="0.2">
      <c r="A1415" s="108"/>
      <c r="B1415" s="59" t="s">
        <v>252</v>
      </c>
      <c r="C1415" s="30">
        <v>953</v>
      </c>
      <c r="D1415" s="33" t="s">
        <v>21</v>
      </c>
      <c r="E1415" s="33" t="s">
        <v>6</v>
      </c>
      <c r="F1415" s="31" t="s">
        <v>21</v>
      </c>
      <c r="G1415" s="30">
        <v>1</v>
      </c>
      <c r="H1415" s="31" t="s">
        <v>2</v>
      </c>
      <c r="I1415" s="31" t="s">
        <v>251</v>
      </c>
      <c r="J1415" s="31"/>
      <c r="K1415" s="23">
        <f>SUM(K1416:K1417)</f>
        <v>221.7</v>
      </c>
      <c r="L1415" s="1"/>
      <c r="M1415" s="1"/>
      <c r="N1415" s="1"/>
      <c r="O1415" s="1"/>
      <c r="P1415" s="1"/>
      <c r="Q1415" s="1"/>
      <c r="R1415" s="1"/>
      <c r="S1415" s="1"/>
    </row>
    <row r="1416" spans="1:19" s="48" customFormat="1" ht="31.5" hidden="1" customHeight="1" x14ac:dyDescent="0.2">
      <c r="A1416" s="108"/>
      <c r="B1416" s="29" t="s">
        <v>122</v>
      </c>
      <c r="C1416" s="30">
        <v>953</v>
      </c>
      <c r="D1416" s="33" t="s">
        <v>21</v>
      </c>
      <c r="E1416" s="33" t="s">
        <v>6</v>
      </c>
      <c r="F1416" s="31" t="s">
        <v>21</v>
      </c>
      <c r="G1416" s="30">
        <v>1</v>
      </c>
      <c r="H1416" s="31" t="s">
        <v>2</v>
      </c>
      <c r="I1416" s="31" t="s">
        <v>251</v>
      </c>
      <c r="J1416" s="31" t="s">
        <v>49</v>
      </c>
      <c r="K1416" s="23"/>
      <c r="L1416" s="1"/>
      <c r="M1416" s="1"/>
      <c r="N1416" s="1"/>
      <c r="O1416" s="1"/>
      <c r="P1416" s="1"/>
      <c r="Q1416" s="1"/>
      <c r="R1416" s="1"/>
      <c r="S1416" s="1"/>
    </row>
    <row r="1417" spans="1:19" s="48" customFormat="1" ht="18" hidden="1" customHeight="1" x14ac:dyDescent="0.2">
      <c r="A1417" s="108"/>
      <c r="B1417" s="29" t="s">
        <v>55</v>
      </c>
      <c r="C1417" s="30">
        <v>953</v>
      </c>
      <c r="D1417" s="33" t="s">
        <v>21</v>
      </c>
      <c r="E1417" s="33" t="s">
        <v>6</v>
      </c>
      <c r="F1417" s="31" t="s">
        <v>21</v>
      </c>
      <c r="G1417" s="30">
        <v>1</v>
      </c>
      <c r="H1417" s="31" t="s">
        <v>2</v>
      </c>
      <c r="I1417" s="33" t="s">
        <v>251</v>
      </c>
      <c r="J1417" s="31" t="s">
        <v>56</v>
      </c>
      <c r="K1417" s="23">
        <v>221.7</v>
      </c>
      <c r="L1417" s="1"/>
      <c r="M1417" s="1"/>
      <c r="N1417" s="1"/>
      <c r="O1417" s="1"/>
      <c r="P1417" s="1"/>
      <c r="Q1417" s="1"/>
      <c r="R1417" s="1"/>
      <c r="S1417" s="1"/>
    </row>
    <row r="1418" spans="1:19" s="48" customFormat="1" ht="47.25" hidden="1" customHeight="1" x14ac:dyDescent="0.2">
      <c r="A1418" s="108"/>
      <c r="B1418" s="36" t="s">
        <v>203</v>
      </c>
      <c r="C1418" s="30">
        <v>953</v>
      </c>
      <c r="D1418" s="33" t="s">
        <v>21</v>
      </c>
      <c r="E1418" s="33" t="s">
        <v>6</v>
      </c>
      <c r="F1418" s="33" t="s">
        <v>21</v>
      </c>
      <c r="G1418" s="30">
        <v>1</v>
      </c>
      <c r="H1418" s="33" t="s">
        <v>2</v>
      </c>
      <c r="I1418" s="33" t="s">
        <v>245</v>
      </c>
      <c r="J1418" s="33"/>
      <c r="K1418" s="23">
        <f>SUM(K1419:K1420)</f>
        <v>12962</v>
      </c>
      <c r="L1418" s="1"/>
      <c r="M1418" s="1"/>
      <c r="N1418" s="1"/>
      <c r="O1418" s="1"/>
      <c r="P1418" s="1"/>
      <c r="Q1418" s="1"/>
      <c r="R1418" s="1"/>
      <c r="S1418" s="1"/>
    </row>
    <row r="1419" spans="1:19" s="48" customFormat="1" ht="31.5" hidden="1" customHeight="1" x14ac:dyDescent="0.2">
      <c r="A1419" s="108"/>
      <c r="B1419" s="29" t="s">
        <v>122</v>
      </c>
      <c r="C1419" s="30">
        <v>953</v>
      </c>
      <c r="D1419" s="33" t="s">
        <v>21</v>
      </c>
      <c r="E1419" s="33" t="s">
        <v>6</v>
      </c>
      <c r="F1419" s="33" t="s">
        <v>21</v>
      </c>
      <c r="G1419" s="30">
        <v>1</v>
      </c>
      <c r="H1419" s="33" t="s">
        <v>2</v>
      </c>
      <c r="I1419" s="33" t="s">
        <v>245</v>
      </c>
      <c r="J1419" s="33" t="s">
        <v>49</v>
      </c>
      <c r="K1419" s="23"/>
      <c r="L1419" s="1"/>
      <c r="M1419" s="1"/>
      <c r="N1419" s="1"/>
      <c r="O1419" s="1"/>
      <c r="P1419" s="1"/>
      <c r="Q1419" s="1"/>
      <c r="R1419" s="1"/>
      <c r="S1419" s="1"/>
    </row>
    <row r="1420" spans="1:19" s="48" customFormat="1" ht="18" hidden="1" customHeight="1" x14ac:dyDescent="0.2">
      <c r="A1420" s="108"/>
      <c r="B1420" s="29" t="s">
        <v>55</v>
      </c>
      <c r="C1420" s="30">
        <v>953</v>
      </c>
      <c r="D1420" s="33" t="s">
        <v>21</v>
      </c>
      <c r="E1420" s="33" t="s">
        <v>6</v>
      </c>
      <c r="F1420" s="33" t="s">
        <v>21</v>
      </c>
      <c r="G1420" s="30">
        <v>1</v>
      </c>
      <c r="H1420" s="33" t="s">
        <v>2</v>
      </c>
      <c r="I1420" s="31" t="s">
        <v>245</v>
      </c>
      <c r="J1420" s="33" t="s">
        <v>56</v>
      </c>
      <c r="K1420" s="23">
        <v>12962</v>
      </c>
      <c r="L1420" s="1"/>
      <c r="M1420" s="1"/>
      <c r="N1420" s="1"/>
      <c r="O1420" s="1"/>
      <c r="P1420" s="1"/>
      <c r="Q1420" s="1"/>
      <c r="R1420" s="1"/>
      <c r="S1420" s="1"/>
    </row>
    <row r="1421" spans="1:19" s="48" customFormat="1" ht="63" hidden="1" customHeight="1" x14ac:dyDescent="0.2">
      <c r="A1421" s="108"/>
      <c r="B1421" s="59" t="s">
        <v>254</v>
      </c>
      <c r="C1421" s="30">
        <v>953</v>
      </c>
      <c r="D1421" s="33" t="s">
        <v>21</v>
      </c>
      <c r="E1421" s="33" t="s">
        <v>6</v>
      </c>
      <c r="F1421" s="31" t="s">
        <v>21</v>
      </c>
      <c r="G1421" s="30">
        <v>1</v>
      </c>
      <c r="H1421" s="31" t="s">
        <v>2</v>
      </c>
      <c r="I1421" s="31" t="s">
        <v>253</v>
      </c>
      <c r="J1421" s="31"/>
      <c r="K1421" s="23">
        <f>K1422</f>
        <v>212.1</v>
      </c>
      <c r="L1421" s="1"/>
      <c r="M1421" s="1"/>
      <c r="N1421" s="1"/>
      <c r="O1421" s="1"/>
      <c r="P1421" s="1"/>
      <c r="Q1421" s="1"/>
      <c r="R1421" s="1"/>
      <c r="S1421" s="1"/>
    </row>
    <row r="1422" spans="1:19" s="48" customFormat="1" ht="18" hidden="1" customHeight="1" x14ac:dyDescent="0.2">
      <c r="A1422" s="108"/>
      <c r="B1422" s="29" t="s">
        <v>55</v>
      </c>
      <c r="C1422" s="30">
        <v>953</v>
      </c>
      <c r="D1422" s="33" t="s">
        <v>21</v>
      </c>
      <c r="E1422" s="33" t="s">
        <v>6</v>
      </c>
      <c r="F1422" s="31" t="s">
        <v>21</v>
      </c>
      <c r="G1422" s="30">
        <v>1</v>
      </c>
      <c r="H1422" s="31" t="s">
        <v>2</v>
      </c>
      <c r="I1422" s="31" t="s">
        <v>253</v>
      </c>
      <c r="J1422" s="31" t="s">
        <v>56</v>
      </c>
      <c r="K1422" s="23">
        <v>212.1</v>
      </c>
      <c r="L1422" s="1"/>
      <c r="M1422" s="1"/>
      <c r="N1422" s="1"/>
      <c r="O1422" s="1"/>
      <c r="P1422" s="1"/>
      <c r="Q1422" s="1"/>
      <c r="R1422" s="1"/>
      <c r="S1422" s="1"/>
    </row>
    <row r="1423" spans="1:19" s="48" customFormat="1" ht="151.5" hidden="1" customHeight="1" x14ac:dyDescent="0.2">
      <c r="A1423" s="108"/>
      <c r="B1423" s="53" t="s">
        <v>267</v>
      </c>
      <c r="C1423" s="30">
        <v>953</v>
      </c>
      <c r="D1423" s="33" t="s">
        <v>21</v>
      </c>
      <c r="E1423" s="33" t="s">
        <v>6</v>
      </c>
      <c r="F1423" s="31" t="s">
        <v>21</v>
      </c>
      <c r="G1423" s="30">
        <v>1</v>
      </c>
      <c r="H1423" s="31" t="s">
        <v>2</v>
      </c>
      <c r="I1423" s="31" t="s">
        <v>268</v>
      </c>
      <c r="J1423" s="31"/>
      <c r="K1423" s="23">
        <f>SUM(K1424)</f>
        <v>0</v>
      </c>
      <c r="L1423" s="1"/>
      <c r="M1423" s="1"/>
      <c r="N1423" s="1"/>
      <c r="O1423" s="1"/>
      <c r="P1423" s="1"/>
      <c r="Q1423" s="1"/>
      <c r="R1423" s="1"/>
      <c r="S1423" s="1"/>
    </row>
    <row r="1424" spans="1:19" s="48" customFormat="1" ht="18" hidden="1" customHeight="1" x14ac:dyDescent="0.2">
      <c r="A1424" s="108"/>
      <c r="B1424" s="53" t="s">
        <v>55</v>
      </c>
      <c r="C1424" s="30">
        <v>953</v>
      </c>
      <c r="D1424" s="33" t="s">
        <v>21</v>
      </c>
      <c r="E1424" s="33" t="s">
        <v>6</v>
      </c>
      <c r="F1424" s="31" t="s">
        <v>21</v>
      </c>
      <c r="G1424" s="30">
        <v>1</v>
      </c>
      <c r="H1424" s="31" t="s">
        <v>2</v>
      </c>
      <c r="I1424" s="31" t="s">
        <v>268</v>
      </c>
      <c r="J1424" s="31" t="s">
        <v>56</v>
      </c>
      <c r="K1424" s="23"/>
      <c r="L1424" s="1"/>
      <c r="M1424" s="1"/>
      <c r="N1424" s="1"/>
      <c r="O1424" s="1"/>
      <c r="P1424" s="1"/>
      <c r="Q1424" s="1"/>
      <c r="R1424" s="1"/>
      <c r="S1424" s="1"/>
    </row>
    <row r="1425" spans="1:19" s="48" customFormat="1" ht="97.5" hidden="1" customHeight="1" x14ac:dyDescent="0.2">
      <c r="A1425" s="108"/>
      <c r="B1425" s="59" t="s">
        <v>256</v>
      </c>
      <c r="C1425" s="30">
        <v>953</v>
      </c>
      <c r="D1425" s="33" t="s">
        <v>21</v>
      </c>
      <c r="E1425" s="33" t="s">
        <v>6</v>
      </c>
      <c r="F1425" s="31" t="s">
        <v>21</v>
      </c>
      <c r="G1425" s="30">
        <v>1</v>
      </c>
      <c r="H1425" s="31" t="s">
        <v>2</v>
      </c>
      <c r="I1425" s="31" t="s">
        <v>255</v>
      </c>
      <c r="J1425" s="31"/>
      <c r="K1425" s="23">
        <f>K1426</f>
        <v>0</v>
      </c>
      <c r="L1425" s="1"/>
      <c r="M1425" s="1"/>
      <c r="N1425" s="1"/>
      <c r="O1425" s="1"/>
      <c r="P1425" s="1"/>
      <c r="Q1425" s="1"/>
      <c r="R1425" s="1"/>
      <c r="S1425" s="1"/>
    </row>
    <row r="1426" spans="1:19" s="48" customFormat="1" ht="18" hidden="1" customHeight="1" x14ac:dyDescent="0.2">
      <c r="A1426" s="108"/>
      <c r="B1426" s="29" t="s">
        <v>55</v>
      </c>
      <c r="C1426" s="30">
        <v>953</v>
      </c>
      <c r="D1426" s="33" t="s">
        <v>21</v>
      </c>
      <c r="E1426" s="33" t="s">
        <v>6</v>
      </c>
      <c r="F1426" s="31" t="s">
        <v>21</v>
      </c>
      <c r="G1426" s="30">
        <v>1</v>
      </c>
      <c r="H1426" s="31" t="s">
        <v>2</v>
      </c>
      <c r="I1426" s="31" t="s">
        <v>255</v>
      </c>
      <c r="J1426" s="31" t="s">
        <v>56</v>
      </c>
      <c r="K1426" s="23"/>
      <c r="L1426" s="1"/>
      <c r="M1426" s="1"/>
      <c r="N1426" s="1"/>
      <c r="O1426" s="1"/>
      <c r="P1426" s="1"/>
      <c r="Q1426" s="1"/>
      <c r="R1426" s="1"/>
      <c r="S1426" s="1"/>
    </row>
    <row r="1427" spans="1:19" s="48" customFormat="1" ht="18" hidden="1" customHeight="1" x14ac:dyDescent="0.2">
      <c r="A1427" s="108"/>
      <c r="B1427" s="29" t="s">
        <v>62</v>
      </c>
      <c r="C1427" s="30">
        <v>953</v>
      </c>
      <c r="D1427" s="33" t="s">
        <v>21</v>
      </c>
      <c r="E1427" s="33" t="s">
        <v>30</v>
      </c>
      <c r="F1427" s="33"/>
      <c r="G1427" s="30"/>
      <c r="H1427" s="33"/>
      <c r="I1427" s="33"/>
      <c r="J1427" s="33"/>
      <c r="K1427" s="23">
        <f t="shared" ref="K1427:K1429" si="60">SUM(K1428)</f>
        <v>14809.400000000001</v>
      </c>
      <c r="L1427" s="1"/>
      <c r="M1427" s="1"/>
      <c r="N1427" s="1"/>
      <c r="O1427" s="1"/>
      <c r="P1427" s="1"/>
      <c r="Q1427" s="1"/>
      <c r="R1427" s="1"/>
      <c r="S1427" s="1"/>
    </row>
    <row r="1428" spans="1:19" s="48" customFormat="1" ht="31.5" hidden="1" customHeight="1" x14ac:dyDescent="0.2">
      <c r="A1428" s="108"/>
      <c r="B1428" s="34" t="s">
        <v>420</v>
      </c>
      <c r="C1428" s="30">
        <v>953</v>
      </c>
      <c r="D1428" s="33" t="s">
        <v>21</v>
      </c>
      <c r="E1428" s="33" t="s">
        <v>30</v>
      </c>
      <c r="F1428" s="33" t="s">
        <v>21</v>
      </c>
      <c r="G1428" s="30"/>
      <c r="H1428" s="33"/>
      <c r="I1428" s="33"/>
      <c r="J1428" s="33"/>
      <c r="K1428" s="23">
        <f t="shared" si="60"/>
        <v>14809.400000000001</v>
      </c>
      <c r="L1428" s="1"/>
      <c r="M1428" s="1"/>
      <c r="N1428" s="1"/>
      <c r="O1428" s="1"/>
      <c r="P1428" s="1"/>
      <c r="Q1428" s="1"/>
      <c r="R1428" s="1"/>
      <c r="S1428" s="1"/>
    </row>
    <row r="1429" spans="1:19" s="48" customFormat="1" ht="31.5" hidden="1" customHeight="1" x14ac:dyDescent="0.2">
      <c r="A1429" s="108"/>
      <c r="B1429" s="34" t="s">
        <v>421</v>
      </c>
      <c r="C1429" s="30">
        <v>953</v>
      </c>
      <c r="D1429" s="33" t="s">
        <v>21</v>
      </c>
      <c r="E1429" s="33" t="s">
        <v>30</v>
      </c>
      <c r="F1429" s="33" t="s">
        <v>21</v>
      </c>
      <c r="G1429" s="30">
        <v>1</v>
      </c>
      <c r="H1429" s="33"/>
      <c r="I1429" s="33"/>
      <c r="J1429" s="33"/>
      <c r="K1429" s="23">
        <f t="shared" si="60"/>
        <v>14809.400000000001</v>
      </c>
      <c r="L1429" s="1"/>
      <c r="M1429" s="1"/>
      <c r="N1429" s="1"/>
      <c r="O1429" s="1"/>
      <c r="P1429" s="1"/>
      <c r="Q1429" s="1"/>
      <c r="R1429" s="1"/>
      <c r="S1429" s="1"/>
    </row>
    <row r="1430" spans="1:19" s="48" customFormat="1" ht="18" hidden="1" customHeight="1" x14ac:dyDescent="0.2">
      <c r="A1430" s="108"/>
      <c r="B1430" s="29" t="s">
        <v>119</v>
      </c>
      <c r="C1430" s="30">
        <v>953</v>
      </c>
      <c r="D1430" s="33" t="s">
        <v>21</v>
      </c>
      <c r="E1430" s="33" t="s">
        <v>30</v>
      </c>
      <c r="F1430" s="33" t="s">
        <v>21</v>
      </c>
      <c r="G1430" s="30">
        <v>1</v>
      </c>
      <c r="H1430" s="33" t="s">
        <v>2</v>
      </c>
      <c r="I1430" s="33"/>
      <c r="J1430" s="33"/>
      <c r="K1430" s="23">
        <f>SUM(K1437+K1434+K1431)</f>
        <v>14809.400000000001</v>
      </c>
      <c r="L1430" s="1"/>
      <c r="M1430" s="1"/>
      <c r="N1430" s="1"/>
      <c r="O1430" s="1"/>
      <c r="P1430" s="1"/>
      <c r="Q1430" s="1"/>
      <c r="R1430" s="1"/>
      <c r="S1430" s="1"/>
    </row>
    <row r="1431" spans="1:19" s="48" customFormat="1" ht="141.75" hidden="1" customHeight="1" x14ac:dyDescent="0.2">
      <c r="A1431" s="108"/>
      <c r="B1431" s="52" t="s">
        <v>205</v>
      </c>
      <c r="C1431" s="30">
        <v>953</v>
      </c>
      <c r="D1431" s="33" t="s">
        <v>21</v>
      </c>
      <c r="E1431" s="33" t="s">
        <v>30</v>
      </c>
      <c r="F1431" s="33" t="s">
        <v>21</v>
      </c>
      <c r="G1431" s="30">
        <v>1</v>
      </c>
      <c r="H1431" s="33" t="s">
        <v>2</v>
      </c>
      <c r="I1431" s="33" t="s">
        <v>249</v>
      </c>
      <c r="J1431" s="33"/>
      <c r="K1431" s="23">
        <f>SUM(K1432:K1433)</f>
        <v>1360.4</v>
      </c>
      <c r="L1431" s="1"/>
      <c r="M1431" s="1"/>
      <c r="N1431" s="1"/>
      <c r="O1431" s="1"/>
      <c r="P1431" s="1"/>
      <c r="Q1431" s="1"/>
      <c r="R1431" s="1"/>
      <c r="S1431" s="1"/>
    </row>
    <row r="1432" spans="1:19" s="48" customFormat="1" ht="47.25" hidden="1" customHeight="1" x14ac:dyDescent="0.2">
      <c r="A1432" s="108"/>
      <c r="B1432" s="29" t="s">
        <v>121</v>
      </c>
      <c r="C1432" s="30">
        <v>953</v>
      </c>
      <c r="D1432" s="33" t="s">
        <v>21</v>
      </c>
      <c r="E1432" s="33" t="s">
        <v>30</v>
      </c>
      <c r="F1432" s="33" t="s">
        <v>21</v>
      </c>
      <c r="G1432" s="30">
        <v>1</v>
      </c>
      <c r="H1432" s="33" t="s">
        <v>2</v>
      </c>
      <c r="I1432" s="33" t="s">
        <v>249</v>
      </c>
      <c r="J1432" s="31" t="s">
        <v>48</v>
      </c>
      <c r="K1432" s="23">
        <v>1192</v>
      </c>
      <c r="L1432" s="1"/>
      <c r="M1432" s="1"/>
      <c r="N1432" s="1"/>
      <c r="O1432" s="1"/>
      <c r="P1432" s="1"/>
      <c r="Q1432" s="1"/>
      <c r="R1432" s="1"/>
      <c r="S1432" s="1"/>
    </row>
    <row r="1433" spans="1:19" s="48" customFormat="1" ht="31.5" hidden="1" customHeight="1" x14ac:dyDescent="0.2">
      <c r="A1433" s="108"/>
      <c r="B1433" s="29" t="s">
        <v>122</v>
      </c>
      <c r="C1433" s="30">
        <v>953</v>
      </c>
      <c r="D1433" s="33" t="s">
        <v>21</v>
      </c>
      <c r="E1433" s="33" t="s">
        <v>30</v>
      </c>
      <c r="F1433" s="33" t="s">
        <v>21</v>
      </c>
      <c r="G1433" s="30">
        <v>1</v>
      </c>
      <c r="H1433" s="33" t="s">
        <v>2</v>
      </c>
      <c r="I1433" s="33" t="s">
        <v>249</v>
      </c>
      <c r="J1433" s="31" t="s">
        <v>49</v>
      </c>
      <c r="K1433" s="23">
        <v>168.4</v>
      </c>
      <c r="L1433" s="1"/>
      <c r="M1433" s="1"/>
      <c r="N1433" s="1"/>
      <c r="O1433" s="1"/>
      <c r="P1433" s="1"/>
      <c r="Q1433" s="1"/>
      <c r="R1433" s="1"/>
      <c r="S1433" s="1"/>
    </row>
    <row r="1434" spans="1:19" ht="47.25" hidden="1" customHeight="1" x14ac:dyDescent="0.2">
      <c r="A1434" s="108"/>
      <c r="B1434" s="34" t="s">
        <v>248</v>
      </c>
      <c r="C1434" s="30">
        <v>953</v>
      </c>
      <c r="D1434" s="33" t="s">
        <v>21</v>
      </c>
      <c r="E1434" s="33" t="s">
        <v>30</v>
      </c>
      <c r="F1434" s="33" t="s">
        <v>21</v>
      </c>
      <c r="G1434" s="30">
        <v>1</v>
      </c>
      <c r="H1434" s="33" t="s">
        <v>2</v>
      </c>
      <c r="I1434" s="33" t="s">
        <v>247</v>
      </c>
      <c r="J1434" s="33"/>
      <c r="K1434" s="23">
        <f>SUM(K1435:K1436)</f>
        <v>1015.7</v>
      </c>
      <c r="L1434" s="60"/>
    </row>
    <row r="1435" spans="1:19" ht="46.5" hidden="1" customHeight="1" x14ac:dyDescent="0.2">
      <c r="A1435" s="108"/>
      <c r="B1435" s="29" t="s">
        <v>121</v>
      </c>
      <c r="C1435" s="30">
        <v>953</v>
      </c>
      <c r="D1435" s="33" t="s">
        <v>21</v>
      </c>
      <c r="E1435" s="33" t="s">
        <v>30</v>
      </c>
      <c r="F1435" s="33" t="s">
        <v>21</v>
      </c>
      <c r="G1435" s="30">
        <v>1</v>
      </c>
      <c r="H1435" s="33" t="s">
        <v>2</v>
      </c>
      <c r="I1435" s="33" t="s">
        <v>247</v>
      </c>
      <c r="J1435" s="31" t="s">
        <v>48</v>
      </c>
      <c r="K1435" s="23">
        <v>931.5</v>
      </c>
    </row>
    <row r="1436" spans="1:19" ht="31.5" hidden="1" customHeight="1" x14ac:dyDescent="0.2">
      <c r="A1436" s="108"/>
      <c r="B1436" s="29" t="s">
        <v>122</v>
      </c>
      <c r="C1436" s="30">
        <v>953</v>
      </c>
      <c r="D1436" s="33" t="s">
        <v>21</v>
      </c>
      <c r="E1436" s="33" t="s">
        <v>30</v>
      </c>
      <c r="F1436" s="33" t="s">
        <v>21</v>
      </c>
      <c r="G1436" s="30">
        <v>1</v>
      </c>
      <c r="H1436" s="33" t="s">
        <v>2</v>
      </c>
      <c r="I1436" s="33" t="s">
        <v>247</v>
      </c>
      <c r="J1436" s="31" t="s">
        <v>49</v>
      </c>
      <c r="K1436" s="23">
        <v>84.2</v>
      </c>
    </row>
    <row r="1437" spans="1:19" ht="47.25" hidden="1" customHeight="1" x14ac:dyDescent="0.2">
      <c r="A1437" s="108"/>
      <c r="B1437" s="29" t="s">
        <v>204</v>
      </c>
      <c r="C1437" s="30">
        <v>953</v>
      </c>
      <c r="D1437" s="33" t="s">
        <v>21</v>
      </c>
      <c r="E1437" s="33" t="s">
        <v>30</v>
      </c>
      <c r="F1437" s="33" t="s">
        <v>21</v>
      </c>
      <c r="G1437" s="30">
        <v>1</v>
      </c>
      <c r="H1437" s="33" t="s">
        <v>2</v>
      </c>
      <c r="I1437" s="33" t="s">
        <v>246</v>
      </c>
      <c r="J1437" s="33"/>
      <c r="K1437" s="23">
        <f>SUM(K1438:K1440)</f>
        <v>12433.300000000001</v>
      </c>
    </row>
    <row r="1438" spans="1:19" ht="49.5" hidden="1" customHeight="1" x14ac:dyDescent="0.2">
      <c r="A1438" s="108"/>
      <c r="B1438" s="29" t="s">
        <v>121</v>
      </c>
      <c r="C1438" s="30">
        <v>953</v>
      </c>
      <c r="D1438" s="33" t="s">
        <v>21</v>
      </c>
      <c r="E1438" s="33" t="s">
        <v>30</v>
      </c>
      <c r="F1438" s="33" t="s">
        <v>21</v>
      </c>
      <c r="G1438" s="30">
        <v>1</v>
      </c>
      <c r="H1438" s="33" t="s">
        <v>2</v>
      </c>
      <c r="I1438" s="33" t="s">
        <v>246</v>
      </c>
      <c r="J1438" s="31" t="s">
        <v>48</v>
      </c>
      <c r="K1438" s="23">
        <v>11507.1</v>
      </c>
    </row>
    <row r="1439" spans="1:19" ht="31.5" hidden="1" customHeight="1" x14ac:dyDescent="0.2">
      <c r="A1439" s="108"/>
      <c r="B1439" s="29" t="s">
        <v>122</v>
      </c>
      <c r="C1439" s="30">
        <v>953</v>
      </c>
      <c r="D1439" s="33" t="s">
        <v>21</v>
      </c>
      <c r="E1439" s="33" t="s">
        <v>30</v>
      </c>
      <c r="F1439" s="33" t="s">
        <v>21</v>
      </c>
      <c r="G1439" s="30">
        <v>1</v>
      </c>
      <c r="H1439" s="33" t="s">
        <v>2</v>
      </c>
      <c r="I1439" s="33" t="s">
        <v>246</v>
      </c>
      <c r="J1439" s="31" t="s">
        <v>49</v>
      </c>
      <c r="K1439" s="23">
        <v>926.2</v>
      </c>
    </row>
    <row r="1440" spans="1:19" ht="18" hidden="1" customHeight="1" x14ac:dyDescent="0.2">
      <c r="A1440" s="108"/>
      <c r="B1440" s="29" t="s">
        <v>50</v>
      </c>
      <c r="C1440" s="30">
        <v>953</v>
      </c>
      <c r="D1440" s="33" t="s">
        <v>21</v>
      </c>
      <c r="E1440" s="33" t="s">
        <v>30</v>
      </c>
      <c r="F1440" s="33" t="s">
        <v>21</v>
      </c>
      <c r="G1440" s="30">
        <v>1</v>
      </c>
      <c r="H1440" s="33" t="s">
        <v>2</v>
      </c>
      <c r="I1440" s="61" t="s">
        <v>246</v>
      </c>
      <c r="J1440" s="31" t="s">
        <v>51</v>
      </c>
      <c r="K1440" s="23"/>
    </row>
    <row r="1441" spans="1:19" ht="18.75" hidden="1" customHeight="1" x14ac:dyDescent="0.2">
      <c r="A1441" s="33" t="s">
        <v>89</v>
      </c>
      <c r="B1441" s="29" t="s">
        <v>643</v>
      </c>
      <c r="C1441" s="30">
        <v>0</v>
      </c>
      <c r="D1441" s="33" t="s">
        <v>77</v>
      </c>
      <c r="E1441" s="33" t="s">
        <v>77</v>
      </c>
      <c r="F1441" s="33" t="s">
        <v>77</v>
      </c>
      <c r="G1441" s="30">
        <v>0</v>
      </c>
      <c r="H1441" s="33" t="s">
        <v>77</v>
      </c>
      <c r="I1441" s="33" t="s">
        <v>644</v>
      </c>
      <c r="J1441" s="30" t="s">
        <v>645</v>
      </c>
      <c r="K1441" s="23">
        <v>196600</v>
      </c>
    </row>
    <row r="1442" spans="1:19" ht="18.75" x14ac:dyDescent="0.3">
      <c r="A1442" s="62"/>
      <c r="K1442" s="63"/>
    </row>
    <row r="1443" spans="1:19" ht="18.75" x14ac:dyDescent="0.3">
      <c r="A1443" s="62"/>
      <c r="K1443" s="63"/>
    </row>
    <row r="1444" spans="1:19" ht="18.75" customHeight="1" x14ac:dyDescent="0.3">
      <c r="A1444" s="107" t="s">
        <v>622</v>
      </c>
      <c r="B1444" s="107"/>
      <c r="C1444" s="64"/>
      <c r="D1444" s="12"/>
      <c r="E1444" s="65"/>
      <c r="F1444" s="65"/>
      <c r="G1444" s="65"/>
      <c r="H1444" s="66"/>
      <c r="I1444" s="66"/>
      <c r="J1444" s="66"/>
      <c r="K1444" s="67"/>
    </row>
    <row r="1445" spans="1:19" ht="18.75" customHeight="1" x14ac:dyDescent="0.3">
      <c r="A1445" s="120" t="s">
        <v>623</v>
      </c>
      <c r="B1445" s="120"/>
      <c r="C1445" s="68"/>
      <c r="D1445" s="17"/>
      <c r="E1445" s="17"/>
      <c r="F1445" s="17"/>
      <c r="G1445" s="65"/>
    </row>
    <row r="1446" spans="1:19" ht="18.75" customHeight="1" x14ac:dyDescent="0.2">
      <c r="A1446" s="107" t="s">
        <v>624</v>
      </c>
      <c r="B1446" s="107"/>
      <c r="C1446" s="17"/>
      <c r="D1446" s="12"/>
      <c r="E1446" s="17"/>
      <c r="F1446" s="17"/>
      <c r="I1446" s="114" t="s">
        <v>625</v>
      </c>
      <c r="J1446" s="114"/>
      <c r="K1446" s="114"/>
    </row>
    <row r="1447" spans="1:19" x14ac:dyDescent="0.2">
      <c r="A1447" s="62"/>
    </row>
    <row r="1448" spans="1:19" x14ac:dyDescent="0.2">
      <c r="A1448" s="62"/>
    </row>
    <row r="1449" spans="1:19" x14ac:dyDescent="0.2">
      <c r="A1449" s="62"/>
    </row>
    <row r="1450" spans="1:19" x14ac:dyDescent="0.2">
      <c r="A1450" s="62"/>
    </row>
    <row r="1451" spans="1:19" s="3" customFormat="1" x14ac:dyDescent="0.2">
      <c r="A1451" s="62"/>
      <c r="B1451" s="2"/>
      <c r="D1451" s="4"/>
      <c r="E1451" s="4"/>
      <c r="F1451" s="4"/>
      <c r="H1451" s="4"/>
      <c r="I1451" s="4"/>
      <c r="J1451" s="4"/>
      <c r="K1451" s="5"/>
      <c r="L1451" s="1"/>
      <c r="M1451" s="1"/>
      <c r="N1451" s="1"/>
      <c r="O1451" s="1"/>
      <c r="P1451" s="1"/>
      <c r="Q1451" s="1"/>
      <c r="R1451" s="1"/>
      <c r="S1451" s="1"/>
    </row>
    <row r="1452" spans="1:19" s="3" customFormat="1" x14ac:dyDescent="0.2">
      <c r="A1452" s="62"/>
      <c r="B1452" s="2"/>
      <c r="D1452" s="4"/>
      <c r="E1452" s="4"/>
      <c r="F1452" s="4"/>
      <c r="H1452" s="4"/>
      <c r="I1452" s="4"/>
      <c r="J1452" s="4"/>
      <c r="K1452" s="5"/>
      <c r="L1452" s="1"/>
      <c r="M1452" s="1"/>
      <c r="N1452" s="1"/>
      <c r="O1452" s="1"/>
      <c r="P1452" s="1"/>
      <c r="Q1452" s="1"/>
      <c r="R1452" s="1"/>
      <c r="S1452" s="1"/>
    </row>
    <row r="1453" spans="1:19" s="3" customFormat="1" x14ac:dyDescent="0.2">
      <c r="A1453" s="62"/>
      <c r="B1453" s="2"/>
      <c r="D1453" s="4"/>
      <c r="F1453" s="4"/>
      <c r="H1453" s="4"/>
      <c r="I1453" s="4"/>
      <c r="K1453" s="5"/>
      <c r="L1453" s="1"/>
      <c r="M1453" s="1"/>
      <c r="N1453" s="1"/>
      <c r="O1453" s="1"/>
      <c r="P1453" s="1"/>
      <c r="Q1453" s="1"/>
      <c r="R1453" s="1"/>
      <c r="S1453" s="1"/>
    </row>
    <row r="1454" spans="1:19" s="3" customFormat="1" x14ac:dyDescent="0.2">
      <c r="A1454" s="62"/>
      <c r="B1454" s="2"/>
      <c r="F1454" s="4"/>
      <c r="H1454" s="4"/>
      <c r="I1454" s="4"/>
      <c r="K1454" s="5"/>
      <c r="L1454" s="1"/>
      <c r="M1454" s="1"/>
      <c r="N1454" s="1"/>
      <c r="O1454" s="1"/>
      <c r="P1454" s="1"/>
      <c r="Q1454" s="1"/>
      <c r="R1454" s="1"/>
      <c r="S1454" s="1"/>
    </row>
    <row r="1455" spans="1:19" s="3" customFormat="1" x14ac:dyDescent="0.2">
      <c r="A1455" s="62"/>
      <c r="B1455" s="2"/>
      <c r="E1455" s="4"/>
      <c r="F1455" s="4"/>
      <c r="H1455" s="4"/>
      <c r="I1455" s="4"/>
      <c r="J1455" s="4"/>
      <c r="K1455" s="5"/>
      <c r="L1455" s="1"/>
      <c r="M1455" s="1"/>
      <c r="N1455" s="1"/>
      <c r="O1455" s="1"/>
      <c r="P1455" s="1"/>
      <c r="Q1455" s="1"/>
      <c r="R1455" s="1"/>
      <c r="S1455" s="1"/>
    </row>
    <row r="1456" spans="1:19" s="3" customFormat="1" x14ac:dyDescent="0.2">
      <c r="A1456" s="62"/>
      <c r="B1456" s="2"/>
      <c r="D1456" s="4"/>
      <c r="F1456" s="4"/>
      <c r="H1456" s="4"/>
      <c r="I1456" s="4"/>
      <c r="K1456" s="5"/>
      <c r="L1456" s="1"/>
      <c r="M1456" s="1"/>
      <c r="N1456" s="1"/>
      <c r="O1456" s="1"/>
      <c r="P1456" s="1"/>
      <c r="Q1456" s="1"/>
      <c r="R1456" s="1"/>
      <c r="S1456" s="1"/>
    </row>
    <row r="1457" spans="1:19" s="3" customFormat="1" x14ac:dyDescent="0.2">
      <c r="A1457" s="62"/>
      <c r="B1457" s="2"/>
      <c r="E1457" s="4"/>
      <c r="F1457" s="4"/>
      <c r="H1457" s="4"/>
      <c r="I1457" s="4"/>
      <c r="J1457" s="4"/>
      <c r="K1457" s="5"/>
      <c r="L1457" s="1"/>
      <c r="M1457" s="1"/>
      <c r="N1457" s="1"/>
      <c r="O1457" s="1"/>
      <c r="P1457" s="1"/>
      <c r="Q1457" s="1"/>
      <c r="R1457" s="1"/>
      <c r="S1457" s="1"/>
    </row>
    <row r="1458" spans="1:19" s="3" customFormat="1" x14ac:dyDescent="0.2">
      <c r="A1458" s="62"/>
      <c r="B1458" s="2"/>
      <c r="D1458" s="4"/>
      <c r="E1458" s="4"/>
      <c r="F1458" s="4"/>
      <c r="H1458" s="4"/>
      <c r="I1458" s="4"/>
      <c r="J1458" s="4"/>
      <c r="K1458" s="5"/>
      <c r="L1458" s="1"/>
      <c r="M1458" s="1"/>
      <c r="N1458" s="1"/>
      <c r="O1458" s="1"/>
      <c r="P1458" s="1"/>
      <c r="Q1458" s="1"/>
      <c r="R1458" s="1"/>
      <c r="S1458" s="1"/>
    </row>
    <row r="1459" spans="1:19" s="3" customFormat="1" x14ac:dyDescent="0.2">
      <c r="A1459" s="62"/>
      <c r="B1459" s="2"/>
      <c r="D1459" s="4"/>
      <c r="E1459" s="4"/>
      <c r="F1459" s="4"/>
      <c r="H1459" s="4"/>
      <c r="I1459" s="4"/>
      <c r="J1459" s="4"/>
      <c r="K1459" s="5"/>
      <c r="L1459" s="1"/>
      <c r="M1459" s="1"/>
      <c r="N1459" s="1"/>
      <c r="O1459" s="1"/>
      <c r="P1459" s="1"/>
      <c r="Q1459" s="1"/>
      <c r="R1459" s="1"/>
      <c r="S1459" s="1"/>
    </row>
    <row r="1460" spans="1:19" s="3" customFormat="1" x14ac:dyDescent="0.2">
      <c r="A1460" s="62"/>
      <c r="B1460" s="2"/>
      <c r="D1460" s="4"/>
      <c r="E1460" s="4"/>
      <c r="F1460" s="4"/>
      <c r="H1460" s="4"/>
      <c r="I1460" s="4"/>
      <c r="J1460" s="4"/>
      <c r="K1460" s="5"/>
      <c r="L1460" s="1"/>
      <c r="M1460" s="1"/>
      <c r="N1460" s="1"/>
      <c r="O1460" s="1"/>
      <c r="P1460" s="1"/>
      <c r="Q1460" s="1"/>
      <c r="R1460" s="1"/>
      <c r="S1460" s="1"/>
    </row>
    <row r="1461" spans="1:19" s="3" customFormat="1" x14ac:dyDescent="0.2">
      <c r="A1461" s="62"/>
      <c r="B1461" s="2"/>
      <c r="D1461" s="4"/>
      <c r="E1461" s="4"/>
      <c r="F1461" s="4"/>
      <c r="H1461" s="4"/>
      <c r="I1461" s="4"/>
      <c r="J1461" s="4"/>
      <c r="K1461" s="5"/>
      <c r="L1461" s="1"/>
      <c r="M1461" s="1"/>
      <c r="N1461" s="1"/>
      <c r="O1461" s="1"/>
      <c r="P1461" s="1"/>
      <c r="Q1461" s="1"/>
      <c r="R1461" s="1"/>
      <c r="S1461" s="1"/>
    </row>
    <row r="1462" spans="1:19" s="3" customFormat="1" x14ac:dyDescent="0.2">
      <c r="A1462" s="62"/>
      <c r="B1462" s="2"/>
      <c r="D1462" s="4"/>
      <c r="E1462" s="4"/>
      <c r="F1462" s="4"/>
      <c r="H1462" s="4"/>
      <c r="I1462" s="4"/>
      <c r="J1462" s="4"/>
      <c r="K1462" s="5"/>
      <c r="L1462" s="1"/>
      <c r="M1462" s="1"/>
      <c r="N1462" s="1"/>
      <c r="O1462" s="1"/>
      <c r="P1462" s="1"/>
      <c r="Q1462" s="1"/>
      <c r="R1462" s="1"/>
      <c r="S1462" s="1"/>
    </row>
    <row r="1463" spans="1:19" s="3" customFormat="1" x14ac:dyDescent="0.2">
      <c r="A1463" s="62"/>
      <c r="B1463" s="2"/>
      <c r="D1463" s="4"/>
      <c r="F1463" s="4"/>
      <c r="H1463" s="4"/>
      <c r="I1463" s="4"/>
      <c r="K1463" s="5"/>
      <c r="L1463" s="1"/>
      <c r="M1463" s="1"/>
      <c r="N1463" s="1"/>
      <c r="O1463" s="1"/>
      <c r="P1463" s="1"/>
      <c r="Q1463" s="1"/>
      <c r="R1463" s="1"/>
      <c r="S1463" s="1"/>
    </row>
    <row r="1464" spans="1:19" s="3" customFormat="1" x14ac:dyDescent="0.2">
      <c r="A1464" s="62"/>
      <c r="B1464" s="2"/>
      <c r="E1464" s="4"/>
      <c r="F1464" s="4"/>
      <c r="H1464" s="4"/>
      <c r="I1464" s="4"/>
      <c r="J1464" s="4"/>
      <c r="K1464" s="5"/>
      <c r="L1464" s="1"/>
      <c r="M1464" s="1"/>
      <c r="N1464" s="1"/>
      <c r="O1464" s="1"/>
      <c r="P1464" s="1"/>
      <c r="Q1464" s="1"/>
      <c r="R1464" s="1"/>
      <c r="S1464" s="1"/>
    </row>
    <row r="1465" spans="1:19" s="3" customFormat="1" x14ac:dyDescent="0.2">
      <c r="A1465" s="62"/>
      <c r="B1465" s="2"/>
      <c r="D1465" s="4"/>
      <c r="E1465" s="4"/>
      <c r="F1465" s="4"/>
      <c r="H1465" s="4"/>
      <c r="I1465" s="4"/>
      <c r="J1465" s="4"/>
      <c r="K1465" s="5"/>
      <c r="L1465" s="1"/>
      <c r="M1465" s="1"/>
      <c r="N1465" s="1"/>
      <c r="O1465" s="1"/>
      <c r="P1465" s="1"/>
      <c r="Q1465" s="1"/>
      <c r="R1465" s="1"/>
      <c r="S1465" s="1"/>
    </row>
    <row r="1466" spans="1:19" s="3" customFormat="1" x14ac:dyDescent="0.2">
      <c r="A1466" s="62"/>
      <c r="B1466" s="2"/>
      <c r="D1466" s="4"/>
      <c r="F1466" s="4"/>
      <c r="H1466" s="4"/>
      <c r="I1466" s="4"/>
      <c r="K1466" s="5"/>
      <c r="L1466" s="1"/>
      <c r="M1466" s="1"/>
      <c r="N1466" s="1"/>
      <c r="O1466" s="1"/>
      <c r="P1466" s="1"/>
      <c r="Q1466" s="1"/>
      <c r="R1466" s="1"/>
      <c r="S1466" s="1"/>
    </row>
    <row r="1467" spans="1:19" x14ac:dyDescent="0.2">
      <c r="A1467" s="62"/>
      <c r="D1467" s="3"/>
    </row>
    <row r="1468" spans="1:19" s="70" customFormat="1" x14ac:dyDescent="0.2">
      <c r="A1468" s="69"/>
      <c r="B1468" s="2"/>
      <c r="C1468" s="3"/>
      <c r="D1468" s="4"/>
      <c r="E1468" s="4"/>
      <c r="F1468" s="4"/>
      <c r="G1468" s="3"/>
      <c r="H1468" s="4"/>
      <c r="I1468" s="4"/>
      <c r="J1468" s="4"/>
      <c r="K1468" s="5"/>
    </row>
    <row r="1469" spans="1:19" s="70" customFormat="1" x14ac:dyDescent="0.2">
      <c r="A1469" s="69"/>
      <c r="B1469" s="2"/>
      <c r="C1469" s="3"/>
      <c r="D1469" s="4"/>
      <c r="E1469" s="4"/>
      <c r="F1469" s="4"/>
      <c r="G1469" s="3"/>
      <c r="H1469" s="4"/>
      <c r="I1469" s="4"/>
      <c r="J1469" s="4"/>
      <c r="K1469" s="5"/>
    </row>
    <row r="1470" spans="1:19" s="72" customFormat="1" ht="18.75" x14ac:dyDescent="0.2">
      <c r="A1470" s="71"/>
      <c r="B1470" s="2"/>
      <c r="C1470" s="3"/>
      <c r="D1470" s="4"/>
      <c r="E1470" s="4"/>
      <c r="F1470" s="4"/>
      <c r="G1470" s="3"/>
      <c r="H1470" s="4"/>
      <c r="I1470" s="4"/>
      <c r="J1470" s="4"/>
      <c r="K1470" s="5"/>
    </row>
    <row r="1471" spans="1:19" x14ac:dyDescent="0.2">
      <c r="A1471" s="73"/>
    </row>
    <row r="1472" spans="1:19" x14ac:dyDescent="0.2">
      <c r="A1472" s="73"/>
    </row>
    <row r="1473" spans="1:19" x14ac:dyDescent="0.2">
      <c r="A1473" s="73"/>
      <c r="E1473" s="3"/>
      <c r="J1473" s="3"/>
    </row>
    <row r="1474" spans="1:19" x14ac:dyDescent="0.2">
      <c r="A1474" s="73"/>
      <c r="D1474" s="3"/>
    </row>
    <row r="1475" spans="1:19" x14ac:dyDescent="0.2">
      <c r="A1475" s="73"/>
    </row>
    <row r="1476" spans="1:19" x14ac:dyDescent="0.2">
      <c r="A1476" s="73"/>
    </row>
    <row r="1477" spans="1:19" x14ac:dyDescent="0.2">
      <c r="A1477" s="73"/>
    </row>
    <row r="1478" spans="1:19" x14ac:dyDescent="0.2">
      <c r="A1478" s="73"/>
    </row>
    <row r="1479" spans="1:19" x14ac:dyDescent="0.2">
      <c r="A1479" s="73"/>
    </row>
    <row r="1480" spans="1:19" x14ac:dyDescent="0.2">
      <c r="A1480" s="73"/>
    </row>
    <row r="1481" spans="1:19" x14ac:dyDescent="0.2">
      <c r="A1481" s="73"/>
    </row>
    <row r="1482" spans="1:19" x14ac:dyDescent="0.2">
      <c r="A1482" s="73"/>
    </row>
    <row r="1483" spans="1:19" s="3" customFormat="1" x14ac:dyDescent="0.2">
      <c r="A1483" s="73"/>
      <c r="B1483" s="2"/>
      <c r="D1483" s="4"/>
      <c r="E1483" s="4"/>
      <c r="F1483" s="4"/>
      <c r="H1483" s="4"/>
      <c r="I1483" s="4"/>
      <c r="J1483" s="4"/>
      <c r="K1483" s="5"/>
      <c r="L1483" s="1"/>
      <c r="M1483" s="1"/>
      <c r="N1483" s="1"/>
      <c r="O1483" s="1"/>
      <c r="P1483" s="1"/>
      <c r="Q1483" s="1"/>
      <c r="R1483" s="1"/>
      <c r="S1483" s="1"/>
    </row>
    <row r="1484" spans="1:19" s="3" customFormat="1" x14ac:dyDescent="0.2">
      <c r="A1484" s="73"/>
      <c r="B1484" s="2"/>
      <c r="D1484" s="4"/>
      <c r="F1484" s="4"/>
      <c r="H1484" s="4"/>
      <c r="I1484" s="4"/>
      <c r="K1484" s="5"/>
      <c r="L1484" s="1"/>
      <c r="M1484" s="1"/>
      <c r="N1484" s="1"/>
      <c r="O1484" s="1"/>
      <c r="P1484" s="1"/>
      <c r="Q1484" s="1"/>
      <c r="R1484" s="1"/>
      <c r="S1484" s="1"/>
    </row>
    <row r="1485" spans="1:19" s="3" customFormat="1" x14ac:dyDescent="0.2">
      <c r="A1485" s="73"/>
      <c r="B1485" s="2"/>
      <c r="F1485" s="4"/>
      <c r="H1485" s="4"/>
      <c r="I1485" s="4"/>
      <c r="K1485" s="5"/>
      <c r="L1485" s="1"/>
      <c r="M1485" s="1"/>
      <c r="N1485" s="1"/>
      <c r="O1485" s="1"/>
      <c r="P1485" s="1"/>
      <c r="Q1485" s="1"/>
      <c r="R1485" s="1"/>
      <c r="S1485" s="1"/>
    </row>
    <row r="1486" spans="1:19" s="3" customFormat="1" x14ac:dyDescent="0.2">
      <c r="A1486" s="73"/>
      <c r="B1486" s="2"/>
      <c r="F1486" s="4"/>
      <c r="H1486" s="4"/>
      <c r="I1486" s="4"/>
      <c r="K1486" s="5"/>
      <c r="L1486" s="1"/>
      <c r="M1486" s="1"/>
      <c r="N1486" s="1"/>
      <c r="O1486" s="1"/>
      <c r="P1486" s="1"/>
      <c r="Q1486" s="1"/>
      <c r="R1486" s="1"/>
      <c r="S1486" s="1"/>
    </row>
    <row r="1487" spans="1:19" s="3" customFormat="1" x14ac:dyDescent="0.2">
      <c r="A1487" s="73"/>
      <c r="B1487" s="2"/>
      <c r="F1487" s="4"/>
      <c r="H1487" s="4"/>
      <c r="I1487" s="4"/>
      <c r="K1487" s="5"/>
      <c r="L1487" s="1"/>
      <c r="M1487" s="1"/>
      <c r="N1487" s="1"/>
      <c r="O1487" s="1"/>
      <c r="P1487" s="1"/>
      <c r="Q1487" s="1"/>
      <c r="R1487" s="1"/>
      <c r="S1487" s="1"/>
    </row>
    <row r="1488" spans="1:19" s="3" customFormat="1" x14ac:dyDescent="0.2">
      <c r="A1488" s="73"/>
      <c r="B1488" s="2"/>
      <c r="F1488" s="4"/>
      <c r="H1488" s="4"/>
      <c r="I1488" s="4"/>
      <c r="K1488" s="5"/>
      <c r="L1488" s="1"/>
      <c r="M1488" s="1"/>
      <c r="N1488" s="1"/>
      <c r="O1488" s="1"/>
      <c r="P1488" s="1"/>
      <c r="Q1488" s="1"/>
      <c r="R1488" s="1"/>
      <c r="S1488" s="1"/>
    </row>
    <row r="1489" spans="1:19" s="3" customFormat="1" x14ac:dyDescent="0.2">
      <c r="A1489" s="73"/>
      <c r="B1489" s="2"/>
      <c r="E1489" s="4"/>
      <c r="F1489" s="4"/>
      <c r="H1489" s="4"/>
      <c r="I1489" s="4"/>
      <c r="J1489" s="4"/>
      <c r="K1489" s="5"/>
      <c r="L1489" s="1"/>
      <c r="M1489" s="1"/>
      <c r="N1489" s="1"/>
      <c r="O1489" s="1"/>
      <c r="P1489" s="1"/>
      <c r="Q1489" s="1"/>
      <c r="R1489" s="1"/>
      <c r="S1489" s="1"/>
    </row>
    <row r="1490" spans="1:19" s="3" customFormat="1" x14ac:dyDescent="0.2">
      <c r="A1490" s="73"/>
      <c r="B1490" s="2"/>
      <c r="D1490" s="4"/>
      <c r="E1490" s="4"/>
      <c r="F1490" s="4"/>
      <c r="H1490" s="4"/>
      <c r="I1490" s="4"/>
      <c r="J1490" s="4"/>
      <c r="K1490" s="5"/>
      <c r="L1490" s="1"/>
      <c r="M1490" s="1"/>
      <c r="N1490" s="1"/>
      <c r="O1490" s="1"/>
      <c r="P1490" s="1"/>
      <c r="Q1490" s="1"/>
      <c r="R1490" s="1"/>
      <c r="S1490" s="1"/>
    </row>
    <row r="1491" spans="1:19" s="3" customFormat="1" x14ac:dyDescent="0.2">
      <c r="A1491" s="73"/>
      <c r="B1491" s="2"/>
      <c r="D1491" s="4"/>
      <c r="E1491" s="4"/>
      <c r="F1491" s="4"/>
      <c r="H1491" s="4"/>
      <c r="I1491" s="4"/>
      <c r="J1491" s="4"/>
      <c r="K1491" s="5"/>
      <c r="L1491" s="1"/>
      <c r="M1491" s="1"/>
      <c r="N1491" s="1"/>
      <c r="O1491" s="1"/>
      <c r="P1491" s="1"/>
      <c r="Q1491" s="1"/>
      <c r="R1491" s="1"/>
      <c r="S1491" s="1"/>
    </row>
    <row r="1492" spans="1:19" s="3" customFormat="1" x14ac:dyDescent="0.2">
      <c r="A1492" s="73"/>
      <c r="B1492" s="2"/>
      <c r="D1492" s="4"/>
      <c r="E1492" s="4"/>
      <c r="F1492" s="4"/>
      <c r="H1492" s="4"/>
      <c r="I1492" s="4"/>
      <c r="J1492" s="4"/>
      <c r="K1492" s="5"/>
      <c r="L1492" s="1"/>
      <c r="M1492" s="1"/>
      <c r="N1492" s="1"/>
      <c r="O1492" s="1"/>
      <c r="P1492" s="1"/>
      <c r="Q1492" s="1"/>
      <c r="R1492" s="1"/>
      <c r="S1492" s="1"/>
    </row>
    <row r="1493" spans="1:19" s="3" customFormat="1" x14ac:dyDescent="0.2">
      <c r="A1493" s="73"/>
      <c r="B1493" s="2"/>
      <c r="D1493" s="4"/>
      <c r="E1493" s="4"/>
      <c r="F1493" s="4"/>
      <c r="H1493" s="4"/>
      <c r="I1493" s="4"/>
      <c r="J1493" s="4"/>
      <c r="K1493" s="5"/>
      <c r="L1493" s="1"/>
      <c r="M1493" s="1"/>
      <c r="N1493" s="1"/>
      <c r="O1493" s="1"/>
      <c r="P1493" s="1"/>
      <c r="Q1493" s="1"/>
      <c r="R1493" s="1"/>
      <c r="S1493" s="1"/>
    </row>
    <row r="1494" spans="1:19" s="3" customFormat="1" x14ac:dyDescent="0.2">
      <c r="A1494" s="73"/>
      <c r="B1494" s="2"/>
      <c r="D1494" s="4"/>
      <c r="E1494" s="4"/>
      <c r="F1494" s="4"/>
      <c r="H1494" s="4"/>
      <c r="I1494" s="4"/>
      <c r="J1494" s="4"/>
      <c r="K1494" s="5"/>
      <c r="L1494" s="1"/>
      <c r="M1494" s="1"/>
      <c r="N1494" s="1"/>
      <c r="O1494" s="1"/>
      <c r="P1494" s="1"/>
      <c r="Q1494" s="1"/>
      <c r="R1494" s="1"/>
      <c r="S1494" s="1"/>
    </row>
    <row r="1495" spans="1:19" s="3" customFormat="1" x14ac:dyDescent="0.2">
      <c r="A1495" s="73"/>
      <c r="B1495" s="2"/>
      <c r="D1495" s="4"/>
      <c r="E1495" s="4"/>
      <c r="F1495" s="4"/>
      <c r="H1495" s="4"/>
      <c r="I1495" s="4"/>
      <c r="J1495" s="4"/>
      <c r="K1495" s="5"/>
      <c r="L1495" s="1"/>
      <c r="M1495" s="1"/>
      <c r="N1495" s="1"/>
      <c r="O1495" s="1"/>
      <c r="P1495" s="1"/>
      <c r="Q1495" s="1"/>
      <c r="R1495" s="1"/>
      <c r="S1495" s="1"/>
    </row>
    <row r="1496" spans="1:19" s="3" customFormat="1" x14ac:dyDescent="0.2">
      <c r="A1496" s="73"/>
      <c r="B1496" s="2"/>
      <c r="D1496" s="4"/>
      <c r="E1496" s="4"/>
      <c r="F1496" s="4"/>
      <c r="H1496" s="4"/>
      <c r="I1496" s="4"/>
      <c r="J1496" s="4"/>
      <c r="K1496" s="5"/>
      <c r="L1496" s="1"/>
      <c r="M1496" s="1"/>
      <c r="N1496" s="1"/>
      <c r="O1496" s="1"/>
      <c r="P1496" s="1"/>
      <c r="Q1496" s="1"/>
      <c r="R1496" s="1"/>
      <c r="S1496" s="1"/>
    </row>
    <row r="1497" spans="1:19" s="3" customFormat="1" x14ac:dyDescent="0.2">
      <c r="A1497" s="73"/>
      <c r="B1497" s="2"/>
      <c r="D1497" s="4"/>
      <c r="F1497" s="4"/>
      <c r="H1497" s="4"/>
      <c r="I1497" s="4"/>
      <c r="K1497" s="5"/>
      <c r="L1497" s="1"/>
      <c r="M1497" s="1"/>
      <c r="N1497" s="1"/>
      <c r="O1497" s="1"/>
      <c r="P1497" s="1"/>
      <c r="Q1497" s="1"/>
      <c r="R1497" s="1"/>
      <c r="S1497" s="1"/>
    </row>
    <row r="1498" spans="1:19" s="3" customFormat="1" x14ac:dyDescent="0.2">
      <c r="A1498" s="73"/>
      <c r="B1498" s="2"/>
      <c r="E1498" s="4"/>
      <c r="F1498" s="4"/>
      <c r="H1498" s="4"/>
      <c r="I1498" s="4"/>
      <c r="J1498" s="4"/>
      <c r="K1498" s="5"/>
      <c r="L1498" s="1"/>
      <c r="M1498" s="1"/>
      <c r="N1498" s="1"/>
      <c r="O1498" s="1"/>
      <c r="P1498" s="1"/>
      <c r="Q1498" s="1"/>
      <c r="R1498" s="1"/>
      <c r="S1498" s="1"/>
    </row>
    <row r="1499" spans="1:19" s="3" customFormat="1" x14ac:dyDescent="0.2">
      <c r="A1499" s="73"/>
      <c r="B1499" s="2"/>
      <c r="D1499" s="4"/>
      <c r="E1499" s="4"/>
      <c r="F1499" s="4"/>
      <c r="H1499" s="4"/>
      <c r="I1499" s="4"/>
      <c r="J1499" s="4"/>
      <c r="K1499" s="5"/>
      <c r="L1499" s="1"/>
      <c r="M1499" s="1"/>
      <c r="N1499" s="1"/>
      <c r="O1499" s="1"/>
      <c r="P1499" s="1"/>
      <c r="Q1499" s="1"/>
      <c r="R1499" s="1"/>
      <c r="S1499" s="1"/>
    </row>
    <row r="1500" spans="1:19" s="3" customFormat="1" x14ac:dyDescent="0.2">
      <c r="A1500" s="73"/>
      <c r="B1500" s="2"/>
      <c r="D1500" s="4"/>
      <c r="E1500" s="4"/>
      <c r="F1500" s="4"/>
      <c r="H1500" s="4"/>
      <c r="I1500" s="4"/>
      <c r="J1500" s="4"/>
      <c r="K1500" s="5"/>
      <c r="L1500" s="1"/>
      <c r="M1500" s="1"/>
      <c r="N1500" s="1"/>
      <c r="O1500" s="1"/>
      <c r="P1500" s="1"/>
      <c r="Q1500" s="1"/>
      <c r="R1500" s="1"/>
      <c r="S1500" s="1"/>
    </row>
    <row r="1501" spans="1:19" s="3" customFormat="1" x14ac:dyDescent="0.2">
      <c r="A1501" s="73"/>
      <c r="B1501" s="2"/>
      <c r="D1501" s="4"/>
      <c r="F1501" s="4"/>
      <c r="H1501" s="4"/>
      <c r="I1501" s="4"/>
      <c r="K1501" s="5"/>
      <c r="L1501" s="1"/>
      <c r="M1501" s="1"/>
      <c r="N1501" s="1"/>
      <c r="O1501" s="1"/>
      <c r="P1501" s="1"/>
      <c r="Q1501" s="1"/>
      <c r="R1501" s="1"/>
      <c r="S1501" s="1"/>
    </row>
    <row r="1502" spans="1:19" s="3" customFormat="1" x14ac:dyDescent="0.2">
      <c r="A1502" s="73"/>
      <c r="B1502" s="2"/>
      <c r="E1502" s="4"/>
      <c r="F1502" s="4"/>
      <c r="H1502" s="4"/>
      <c r="I1502" s="4"/>
      <c r="J1502" s="4"/>
      <c r="K1502" s="5"/>
      <c r="L1502" s="1"/>
      <c r="M1502" s="1"/>
      <c r="N1502" s="1"/>
      <c r="O1502" s="1"/>
      <c r="P1502" s="1"/>
      <c r="Q1502" s="1"/>
      <c r="R1502" s="1"/>
      <c r="S1502" s="1"/>
    </row>
    <row r="1503" spans="1:19" s="3" customFormat="1" x14ac:dyDescent="0.2">
      <c r="A1503" s="73"/>
      <c r="B1503" s="2"/>
      <c r="D1503" s="4"/>
      <c r="F1503" s="4"/>
      <c r="H1503" s="4"/>
      <c r="I1503" s="4"/>
      <c r="K1503" s="5"/>
      <c r="L1503" s="1"/>
      <c r="M1503" s="1"/>
      <c r="N1503" s="1"/>
      <c r="O1503" s="1"/>
      <c r="P1503" s="1"/>
      <c r="Q1503" s="1"/>
      <c r="R1503" s="1"/>
      <c r="S1503" s="1"/>
    </row>
    <row r="1504" spans="1:19" s="3" customFormat="1" x14ac:dyDescent="0.2">
      <c r="A1504" s="73"/>
      <c r="B1504" s="2"/>
      <c r="E1504" s="4"/>
      <c r="F1504" s="4"/>
      <c r="H1504" s="4"/>
      <c r="I1504" s="4"/>
      <c r="J1504" s="4"/>
      <c r="K1504" s="5"/>
      <c r="L1504" s="1"/>
      <c r="M1504" s="1"/>
      <c r="N1504" s="1"/>
      <c r="O1504" s="1"/>
      <c r="P1504" s="1"/>
      <c r="Q1504" s="1"/>
      <c r="R1504" s="1"/>
      <c r="S1504" s="1"/>
    </row>
    <row r="1505" spans="1:19" s="3" customFormat="1" x14ac:dyDescent="0.2">
      <c r="A1505" s="73"/>
      <c r="B1505" s="2"/>
      <c r="D1505" s="4"/>
      <c r="F1505" s="4"/>
      <c r="H1505" s="4"/>
      <c r="I1505" s="4"/>
      <c r="K1505" s="5"/>
      <c r="L1505" s="1"/>
      <c r="M1505" s="1"/>
      <c r="N1505" s="1"/>
      <c r="O1505" s="1"/>
      <c r="P1505" s="1"/>
      <c r="Q1505" s="1"/>
      <c r="R1505" s="1"/>
      <c r="S1505" s="1"/>
    </row>
    <row r="1506" spans="1:19" s="3" customFormat="1" x14ac:dyDescent="0.2">
      <c r="A1506" s="73"/>
      <c r="B1506" s="2"/>
      <c r="F1506" s="4"/>
      <c r="H1506" s="4"/>
      <c r="I1506" s="4"/>
      <c r="K1506" s="5"/>
      <c r="L1506" s="1"/>
      <c r="M1506" s="1"/>
      <c r="N1506" s="1"/>
      <c r="O1506" s="1"/>
      <c r="P1506" s="1"/>
      <c r="Q1506" s="1"/>
      <c r="R1506" s="1"/>
      <c r="S1506" s="1"/>
    </row>
    <row r="1507" spans="1:19" s="3" customFormat="1" x14ac:dyDescent="0.2">
      <c r="A1507" s="73"/>
      <c r="B1507" s="2"/>
      <c r="E1507" s="4"/>
      <c r="F1507" s="4"/>
      <c r="H1507" s="4"/>
      <c r="I1507" s="4"/>
      <c r="J1507" s="4"/>
      <c r="K1507" s="5"/>
      <c r="L1507" s="1"/>
      <c r="M1507" s="1"/>
      <c r="N1507" s="1"/>
      <c r="O1507" s="1"/>
      <c r="P1507" s="1"/>
      <c r="Q1507" s="1"/>
      <c r="R1507" s="1"/>
      <c r="S1507" s="1"/>
    </row>
    <row r="1508" spans="1:19" s="3" customFormat="1" x14ac:dyDescent="0.2">
      <c r="A1508" s="73"/>
      <c r="B1508" s="2"/>
      <c r="D1508" s="4"/>
      <c r="E1508" s="4"/>
      <c r="F1508" s="4"/>
      <c r="H1508" s="4"/>
      <c r="I1508" s="4"/>
      <c r="J1508" s="4"/>
      <c r="K1508" s="5"/>
      <c r="L1508" s="1"/>
      <c r="M1508" s="1"/>
      <c r="N1508" s="1"/>
      <c r="O1508" s="1"/>
      <c r="P1508" s="1"/>
      <c r="Q1508" s="1"/>
      <c r="R1508" s="1"/>
      <c r="S1508" s="1"/>
    </row>
    <row r="1509" spans="1:19" s="3" customFormat="1" x14ac:dyDescent="0.2">
      <c r="A1509" s="73"/>
      <c r="B1509" s="2"/>
      <c r="D1509" s="4"/>
      <c r="F1509" s="4"/>
      <c r="H1509" s="4"/>
      <c r="I1509" s="4"/>
      <c r="K1509" s="5"/>
      <c r="L1509" s="1"/>
      <c r="M1509" s="1"/>
      <c r="N1509" s="1"/>
      <c r="O1509" s="1"/>
      <c r="P1509" s="1"/>
      <c r="Q1509" s="1"/>
      <c r="R1509" s="1"/>
      <c r="S1509" s="1"/>
    </row>
    <row r="1510" spans="1:19" s="3" customFormat="1" x14ac:dyDescent="0.2">
      <c r="A1510" s="73"/>
      <c r="B1510" s="2"/>
      <c r="E1510" s="4"/>
      <c r="F1510" s="4"/>
      <c r="H1510" s="4"/>
      <c r="I1510" s="4"/>
      <c r="J1510" s="4"/>
      <c r="K1510" s="5"/>
      <c r="L1510" s="1"/>
      <c r="M1510" s="1"/>
      <c r="N1510" s="1"/>
      <c r="O1510" s="1"/>
      <c r="P1510" s="1"/>
      <c r="Q1510" s="1"/>
      <c r="R1510" s="1"/>
      <c r="S1510" s="1"/>
    </row>
    <row r="1511" spans="1:19" s="3" customFormat="1" x14ac:dyDescent="0.2">
      <c r="A1511" s="73"/>
      <c r="B1511" s="2"/>
      <c r="D1511" s="4"/>
      <c r="E1511" s="4"/>
      <c r="F1511" s="4"/>
      <c r="H1511" s="4"/>
      <c r="I1511" s="4"/>
      <c r="J1511" s="4"/>
      <c r="K1511" s="5"/>
      <c r="L1511" s="1"/>
      <c r="M1511" s="1"/>
      <c r="N1511" s="1"/>
      <c r="O1511" s="1"/>
      <c r="P1511" s="1"/>
      <c r="Q1511" s="1"/>
      <c r="R1511" s="1"/>
      <c r="S1511" s="1"/>
    </row>
    <row r="1512" spans="1:19" s="3" customFormat="1" x14ac:dyDescent="0.2">
      <c r="A1512" s="73"/>
      <c r="B1512" s="2"/>
      <c r="D1512" s="4"/>
      <c r="F1512" s="4"/>
      <c r="H1512" s="4"/>
      <c r="I1512" s="4"/>
      <c r="K1512" s="5"/>
      <c r="L1512" s="1"/>
      <c r="M1512" s="1"/>
      <c r="N1512" s="1"/>
      <c r="O1512" s="1"/>
      <c r="P1512" s="1"/>
      <c r="Q1512" s="1"/>
      <c r="R1512" s="1"/>
      <c r="S1512" s="1"/>
    </row>
    <row r="1513" spans="1:19" s="3" customFormat="1" x14ac:dyDescent="0.2">
      <c r="A1513" s="73"/>
      <c r="B1513" s="2"/>
      <c r="F1513" s="4"/>
      <c r="H1513" s="4"/>
      <c r="I1513" s="4"/>
      <c r="K1513" s="5"/>
      <c r="L1513" s="1"/>
      <c r="M1513" s="1"/>
      <c r="N1513" s="1"/>
      <c r="O1513" s="1"/>
      <c r="P1513" s="1"/>
      <c r="Q1513" s="1"/>
      <c r="R1513" s="1"/>
      <c r="S1513" s="1"/>
    </row>
    <row r="1514" spans="1:19" s="3" customFormat="1" x14ac:dyDescent="0.2">
      <c r="A1514" s="73"/>
      <c r="B1514" s="2"/>
      <c r="F1514" s="4"/>
      <c r="H1514" s="4"/>
      <c r="I1514" s="4"/>
      <c r="K1514" s="5"/>
      <c r="L1514" s="1"/>
      <c r="M1514" s="1"/>
      <c r="N1514" s="1"/>
      <c r="O1514" s="1"/>
      <c r="P1514" s="1"/>
      <c r="Q1514" s="1"/>
      <c r="R1514" s="1"/>
      <c r="S1514" s="1"/>
    </row>
    <row r="1515" spans="1:19" s="3" customFormat="1" x14ac:dyDescent="0.2">
      <c r="A1515" s="73"/>
      <c r="B1515" s="2"/>
      <c r="E1515" s="4"/>
      <c r="F1515" s="4"/>
      <c r="H1515" s="4"/>
      <c r="I1515" s="4"/>
      <c r="J1515" s="4"/>
      <c r="K1515" s="5"/>
      <c r="L1515" s="1"/>
      <c r="M1515" s="1"/>
      <c r="N1515" s="1"/>
      <c r="O1515" s="1"/>
      <c r="P1515" s="1"/>
      <c r="Q1515" s="1"/>
      <c r="R1515" s="1"/>
      <c r="S1515" s="1"/>
    </row>
    <row r="1516" spans="1:19" s="3" customFormat="1" x14ac:dyDescent="0.2">
      <c r="A1516" s="73"/>
      <c r="B1516" s="2"/>
      <c r="D1516" s="4"/>
      <c r="E1516" s="4"/>
      <c r="F1516" s="4"/>
      <c r="H1516" s="4"/>
      <c r="I1516" s="4"/>
      <c r="J1516" s="4"/>
      <c r="K1516" s="5"/>
      <c r="L1516" s="1"/>
      <c r="M1516" s="1"/>
      <c r="N1516" s="1"/>
      <c r="O1516" s="1"/>
      <c r="P1516" s="1"/>
      <c r="Q1516" s="1"/>
      <c r="R1516" s="1"/>
      <c r="S1516" s="1"/>
    </row>
    <row r="1517" spans="1:19" s="3" customFormat="1" x14ac:dyDescent="0.2">
      <c r="A1517" s="73"/>
      <c r="B1517" s="2"/>
      <c r="D1517" s="4"/>
      <c r="F1517" s="4"/>
      <c r="H1517" s="4"/>
      <c r="I1517" s="4"/>
      <c r="K1517" s="5"/>
      <c r="L1517" s="1"/>
      <c r="M1517" s="1"/>
      <c r="N1517" s="1"/>
      <c r="O1517" s="1"/>
      <c r="P1517" s="1"/>
      <c r="Q1517" s="1"/>
      <c r="R1517" s="1"/>
      <c r="S1517" s="1"/>
    </row>
    <row r="1518" spans="1:19" s="3" customFormat="1" x14ac:dyDescent="0.2">
      <c r="A1518" s="73"/>
      <c r="B1518" s="2"/>
      <c r="E1518" s="4"/>
      <c r="F1518" s="4"/>
      <c r="H1518" s="4"/>
      <c r="I1518" s="4"/>
      <c r="J1518" s="4"/>
      <c r="K1518" s="5"/>
      <c r="L1518" s="1"/>
      <c r="M1518" s="1"/>
      <c r="N1518" s="1"/>
      <c r="O1518" s="1"/>
      <c r="P1518" s="1"/>
      <c r="Q1518" s="1"/>
      <c r="R1518" s="1"/>
      <c r="S1518" s="1"/>
    </row>
    <row r="1519" spans="1:19" s="3" customFormat="1" x14ac:dyDescent="0.2">
      <c r="A1519" s="73"/>
      <c r="B1519" s="2"/>
      <c r="D1519" s="4"/>
      <c r="E1519" s="4"/>
      <c r="F1519" s="4"/>
      <c r="H1519" s="4"/>
      <c r="I1519" s="4"/>
      <c r="J1519" s="4"/>
      <c r="K1519" s="5"/>
      <c r="L1519" s="1"/>
      <c r="M1519" s="1"/>
      <c r="N1519" s="1"/>
      <c r="O1519" s="1"/>
      <c r="P1519" s="1"/>
      <c r="Q1519" s="1"/>
      <c r="R1519" s="1"/>
      <c r="S1519" s="1"/>
    </row>
    <row r="1520" spans="1:19" s="3" customFormat="1" x14ac:dyDescent="0.2">
      <c r="A1520" s="73"/>
      <c r="B1520" s="2"/>
      <c r="D1520" s="4"/>
      <c r="E1520" s="4"/>
      <c r="F1520" s="4"/>
      <c r="H1520" s="4"/>
      <c r="I1520" s="4"/>
      <c r="J1520" s="4"/>
      <c r="K1520" s="5"/>
      <c r="L1520" s="1"/>
      <c r="M1520" s="1"/>
      <c r="N1520" s="1"/>
      <c r="O1520" s="1"/>
      <c r="P1520" s="1"/>
      <c r="Q1520" s="1"/>
      <c r="R1520" s="1"/>
      <c r="S1520" s="1"/>
    </row>
    <row r="1521" spans="1:19" s="3" customFormat="1" x14ac:dyDescent="0.2">
      <c r="A1521" s="73"/>
      <c r="B1521" s="2"/>
      <c r="D1521" s="4"/>
      <c r="E1521" s="4"/>
      <c r="F1521" s="4"/>
      <c r="H1521" s="4"/>
      <c r="I1521" s="4"/>
      <c r="J1521" s="4"/>
      <c r="K1521" s="5"/>
      <c r="L1521" s="1"/>
      <c r="M1521" s="1"/>
      <c r="N1521" s="1"/>
      <c r="O1521" s="1"/>
      <c r="P1521" s="1"/>
      <c r="Q1521" s="1"/>
      <c r="R1521" s="1"/>
      <c r="S1521" s="1"/>
    </row>
    <row r="1522" spans="1:19" s="3" customFormat="1" x14ac:dyDescent="0.2">
      <c r="A1522" s="73"/>
      <c r="B1522" s="2"/>
      <c r="D1522" s="4"/>
      <c r="F1522" s="4"/>
      <c r="H1522" s="4"/>
      <c r="I1522" s="4"/>
      <c r="K1522" s="5"/>
      <c r="L1522" s="1"/>
      <c r="M1522" s="1"/>
      <c r="N1522" s="1"/>
      <c r="O1522" s="1"/>
      <c r="P1522" s="1"/>
      <c r="Q1522" s="1"/>
      <c r="R1522" s="1"/>
      <c r="S1522" s="1"/>
    </row>
    <row r="1523" spans="1:19" s="3" customFormat="1" x14ac:dyDescent="0.2">
      <c r="A1523" s="73"/>
      <c r="B1523" s="2"/>
      <c r="E1523" s="4"/>
      <c r="F1523" s="4"/>
      <c r="H1523" s="4"/>
      <c r="I1523" s="4"/>
      <c r="J1523" s="4"/>
      <c r="K1523" s="5"/>
      <c r="L1523" s="1"/>
      <c r="M1523" s="1"/>
      <c r="N1523" s="1"/>
      <c r="O1523" s="1"/>
      <c r="P1523" s="1"/>
      <c r="Q1523" s="1"/>
      <c r="R1523" s="1"/>
      <c r="S1523" s="1"/>
    </row>
    <row r="1524" spans="1:19" s="3" customFormat="1" x14ac:dyDescent="0.2">
      <c r="A1524" s="73"/>
      <c r="B1524" s="2"/>
      <c r="D1524" s="4"/>
      <c r="F1524" s="4"/>
      <c r="H1524" s="4"/>
      <c r="I1524" s="4"/>
      <c r="K1524" s="5"/>
      <c r="L1524" s="1"/>
      <c r="M1524" s="1"/>
      <c r="N1524" s="1"/>
      <c r="O1524" s="1"/>
      <c r="P1524" s="1"/>
      <c r="Q1524" s="1"/>
      <c r="R1524" s="1"/>
      <c r="S1524" s="1"/>
    </row>
    <row r="1525" spans="1:19" s="3" customFormat="1" x14ac:dyDescent="0.2">
      <c r="A1525" s="73"/>
      <c r="B1525" s="2"/>
      <c r="E1525" s="4"/>
      <c r="F1525" s="4"/>
      <c r="H1525" s="4"/>
      <c r="I1525" s="4"/>
      <c r="J1525" s="4"/>
      <c r="K1525" s="5"/>
      <c r="L1525" s="1"/>
      <c r="M1525" s="1"/>
      <c r="N1525" s="1"/>
      <c r="O1525" s="1"/>
      <c r="P1525" s="1"/>
      <c r="Q1525" s="1"/>
      <c r="R1525" s="1"/>
      <c r="S1525" s="1"/>
    </row>
    <row r="1526" spans="1:19" s="3" customFormat="1" x14ac:dyDescent="0.2">
      <c r="A1526" s="73"/>
      <c r="B1526" s="2"/>
      <c r="D1526" s="4"/>
      <c r="E1526" s="4"/>
      <c r="F1526" s="4"/>
      <c r="H1526" s="4"/>
      <c r="I1526" s="4"/>
      <c r="J1526" s="4"/>
      <c r="K1526" s="5"/>
      <c r="L1526" s="1"/>
      <c r="M1526" s="1"/>
      <c r="N1526" s="1"/>
      <c r="O1526" s="1"/>
      <c r="P1526" s="1"/>
      <c r="Q1526" s="1"/>
      <c r="R1526" s="1"/>
      <c r="S1526" s="1"/>
    </row>
    <row r="1527" spans="1:19" s="3" customFormat="1" x14ac:dyDescent="0.2">
      <c r="A1527" s="73"/>
      <c r="B1527" s="2"/>
      <c r="D1527" s="4"/>
      <c r="F1527" s="4"/>
      <c r="H1527" s="4"/>
      <c r="I1527" s="4"/>
      <c r="K1527" s="5"/>
      <c r="L1527" s="1"/>
      <c r="M1527" s="1"/>
      <c r="N1527" s="1"/>
      <c r="O1527" s="1"/>
      <c r="P1527" s="1"/>
      <c r="Q1527" s="1"/>
      <c r="R1527" s="1"/>
      <c r="S1527" s="1"/>
    </row>
    <row r="1528" spans="1:19" s="3" customFormat="1" x14ac:dyDescent="0.2">
      <c r="A1528" s="73"/>
      <c r="B1528" s="2"/>
      <c r="E1528" s="4"/>
      <c r="F1528" s="4"/>
      <c r="H1528" s="4"/>
      <c r="I1528" s="4"/>
      <c r="J1528" s="4"/>
      <c r="K1528" s="5"/>
      <c r="L1528" s="1"/>
      <c r="M1528" s="1"/>
      <c r="N1528" s="1"/>
      <c r="O1528" s="1"/>
      <c r="P1528" s="1"/>
      <c r="Q1528" s="1"/>
      <c r="R1528" s="1"/>
      <c r="S1528" s="1"/>
    </row>
    <row r="1529" spans="1:19" s="3" customFormat="1" x14ac:dyDescent="0.2">
      <c r="A1529" s="73"/>
      <c r="B1529" s="2"/>
      <c r="D1529" s="4"/>
      <c r="F1529" s="4"/>
      <c r="H1529" s="4"/>
      <c r="I1529" s="4"/>
      <c r="K1529" s="5"/>
      <c r="L1529" s="1"/>
      <c r="M1529" s="1"/>
      <c r="N1529" s="1"/>
      <c r="O1529" s="1"/>
      <c r="P1529" s="1"/>
      <c r="Q1529" s="1"/>
      <c r="R1529" s="1"/>
      <c r="S1529" s="1"/>
    </row>
    <row r="1530" spans="1:19" s="3" customFormat="1" x14ac:dyDescent="0.2">
      <c r="A1530" s="73"/>
      <c r="B1530" s="2"/>
      <c r="F1530" s="4"/>
      <c r="H1530" s="4"/>
      <c r="I1530" s="4"/>
      <c r="K1530" s="5"/>
      <c r="L1530" s="1"/>
      <c r="M1530" s="1"/>
      <c r="N1530" s="1"/>
      <c r="O1530" s="1"/>
      <c r="P1530" s="1"/>
      <c r="Q1530" s="1"/>
      <c r="R1530" s="1"/>
      <c r="S1530" s="1"/>
    </row>
    <row r="1531" spans="1:19" s="3" customFormat="1" x14ac:dyDescent="0.2">
      <c r="A1531" s="73"/>
      <c r="B1531" s="2"/>
      <c r="E1531" s="4"/>
      <c r="F1531" s="4"/>
      <c r="H1531" s="4"/>
      <c r="I1531" s="4"/>
      <c r="J1531" s="4"/>
      <c r="K1531" s="5"/>
      <c r="L1531" s="1"/>
      <c r="M1531" s="1"/>
      <c r="N1531" s="1"/>
      <c r="O1531" s="1"/>
      <c r="P1531" s="1"/>
      <c r="Q1531" s="1"/>
      <c r="R1531" s="1"/>
      <c r="S1531" s="1"/>
    </row>
    <row r="1532" spans="1:19" s="3" customFormat="1" x14ac:dyDescent="0.2">
      <c r="A1532" s="73"/>
      <c r="B1532" s="2"/>
      <c r="D1532" s="4"/>
      <c r="E1532" s="4"/>
      <c r="F1532" s="4"/>
      <c r="H1532" s="4"/>
      <c r="I1532" s="4"/>
      <c r="J1532" s="4"/>
      <c r="K1532" s="5"/>
      <c r="L1532" s="1"/>
      <c r="M1532" s="1"/>
      <c r="N1532" s="1"/>
      <c r="O1532" s="1"/>
      <c r="P1532" s="1"/>
      <c r="Q1532" s="1"/>
      <c r="R1532" s="1"/>
      <c r="S1532" s="1"/>
    </row>
    <row r="1533" spans="1:19" s="3" customFormat="1" x14ac:dyDescent="0.2">
      <c r="A1533" s="73"/>
      <c r="B1533" s="2"/>
      <c r="D1533" s="4"/>
      <c r="E1533" s="4"/>
      <c r="F1533" s="4"/>
      <c r="H1533" s="4"/>
      <c r="I1533" s="4"/>
      <c r="J1533" s="4"/>
      <c r="K1533" s="5"/>
      <c r="L1533" s="1"/>
      <c r="M1533" s="1"/>
      <c r="N1533" s="1"/>
      <c r="O1533" s="1"/>
      <c r="P1533" s="1"/>
      <c r="Q1533" s="1"/>
      <c r="R1533" s="1"/>
      <c r="S1533" s="1"/>
    </row>
    <row r="1534" spans="1:19" s="3" customFormat="1" x14ac:dyDescent="0.2">
      <c r="A1534" s="73"/>
      <c r="B1534" s="2"/>
      <c r="D1534" s="4"/>
      <c r="E1534" s="4"/>
      <c r="F1534" s="4"/>
      <c r="H1534" s="4"/>
      <c r="I1534" s="4"/>
      <c r="J1534" s="4"/>
      <c r="K1534" s="5"/>
      <c r="L1534" s="1"/>
      <c r="M1534" s="1"/>
      <c r="N1534" s="1"/>
      <c r="O1534" s="1"/>
      <c r="P1534" s="1"/>
      <c r="Q1534" s="1"/>
      <c r="R1534" s="1"/>
      <c r="S1534" s="1"/>
    </row>
    <row r="1535" spans="1:19" s="3" customFormat="1" x14ac:dyDescent="0.2">
      <c r="A1535" s="1"/>
      <c r="B1535" s="2"/>
      <c r="D1535" s="4"/>
      <c r="E1535" s="4"/>
      <c r="F1535" s="4"/>
      <c r="H1535" s="4"/>
      <c r="I1535" s="4"/>
      <c r="J1535" s="4"/>
      <c r="K1535" s="5"/>
      <c r="L1535" s="1"/>
      <c r="M1535" s="1"/>
      <c r="N1535" s="1"/>
      <c r="O1535" s="1"/>
      <c r="P1535" s="1"/>
      <c r="Q1535" s="1"/>
      <c r="R1535" s="1"/>
      <c r="S1535" s="1"/>
    </row>
    <row r="1538" spans="1:19" s="3" customFormat="1" x14ac:dyDescent="0.2">
      <c r="A1538" s="1"/>
      <c r="B1538" s="2"/>
      <c r="D1538" s="4"/>
      <c r="E1538" s="4"/>
      <c r="F1538" s="4"/>
      <c r="H1538" s="4"/>
      <c r="I1538" s="4"/>
      <c r="J1538" s="4"/>
      <c r="K1538" s="5"/>
      <c r="L1538" s="1"/>
      <c r="M1538" s="1"/>
      <c r="N1538" s="1"/>
      <c r="O1538" s="1"/>
      <c r="P1538" s="1"/>
      <c r="Q1538" s="1"/>
      <c r="R1538" s="1"/>
      <c r="S1538" s="1"/>
    </row>
    <row r="1539" spans="1:19" s="3" customFormat="1" x14ac:dyDescent="0.2">
      <c r="A1539" s="1"/>
      <c r="B1539" s="2"/>
      <c r="D1539" s="4"/>
      <c r="E1539" s="4"/>
      <c r="F1539" s="4"/>
      <c r="H1539" s="4"/>
      <c r="I1539" s="4"/>
      <c r="J1539" s="4"/>
      <c r="K1539" s="5"/>
      <c r="L1539" s="1"/>
      <c r="M1539" s="1"/>
      <c r="N1539" s="1"/>
      <c r="O1539" s="1"/>
      <c r="P1539" s="1"/>
      <c r="Q1539" s="1"/>
      <c r="R1539" s="1"/>
      <c r="S1539" s="1"/>
    </row>
    <row r="1540" spans="1:19" s="3" customFormat="1" x14ac:dyDescent="0.2">
      <c r="A1540" s="1"/>
      <c r="B1540" s="2"/>
      <c r="D1540" s="4"/>
      <c r="E1540" s="4"/>
      <c r="F1540" s="4"/>
      <c r="H1540" s="4"/>
      <c r="I1540" s="4"/>
      <c r="J1540" s="4"/>
      <c r="K1540" s="5"/>
      <c r="L1540" s="1"/>
      <c r="M1540" s="1"/>
      <c r="N1540" s="1"/>
      <c r="O1540" s="1"/>
      <c r="P1540" s="1"/>
      <c r="Q1540" s="1"/>
      <c r="R1540" s="1"/>
      <c r="S1540" s="1"/>
    </row>
    <row r="1542" spans="1:19" s="3" customFormat="1" x14ac:dyDescent="0.2">
      <c r="A1542" s="1"/>
      <c r="B1542" s="2"/>
      <c r="D1542" s="4"/>
      <c r="F1542" s="4"/>
      <c r="H1542" s="4"/>
      <c r="I1542" s="4"/>
      <c r="K1542" s="5"/>
      <c r="L1542" s="1"/>
      <c r="M1542" s="1"/>
      <c r="N1542" s="1"/>
      <c r="O1542" s="1"/>
      <c r="P1542" s="1"/>
      <c r="Q1542" s="1"/>
      <c r="R1542" s="1"/>
      <c r="S1542" s="1"/>
    </row>
    <row r="1543" spans="1:19" s="3" customFormat="1" x14ac:dyDescent="0.2">
      <c r="A1543" s="1"/>
      <c r="B1543" s="2"/>
      <c r="E1543" s="4"/>
      <c r="F1543" s="4"/>
      <c r="H1543" s="4"/>
      <c r="I1543" s="4"/>
      <c r="J1543" s="4"/>
      <c r="K1543" s="5"/>
      <c r="L1543" s="1"/>
      <c r="M1543" s="1"/>
      <c r="N1543" s="1"/>
      <c r="O1543" s="1"/>
      <c r="P1543" s="1"/>
      <c r="Q1543" s="1"/>
      <c r="R1543" s="1"/>
      <c r="S1543" s="1"/>
    </row>
    <row r="1544" spans="1:19" s="3" customFormat="1" x14ac:dyDescent="0.2">
      <c r="A1544" s="1"/>
      <c r="B1544" s="2"/>
      <c r="D1544" s="4"/>
      <c r="F1544" s="4"/>
      <c r="H1544" s="4"/>
      <c r="I1544" s="4"/>
      <c r="K1544" s="5"/>
      <c r="L1544" s="1"/>
      <c r="M1544" s="1"/>
      <c r="N1544" s="1"/>
      <c r="O1544" s="1"/>
      <c r="P1544" s="1"/>
      <c r="Q1544" s="1"/>
      <c r="R1544" s="1"/>
      <c r="S1544" s="1"/>
    </row>
    <row r="1545" spans="1:19" s="3" customFormat="1" x14ac:dyDescent="0.2">
      <c r="A1545" s="1"/>
      <c r="B1545" s="2"/>
      <c r="E1545" s="4"/>
      <c r="F1545" s="4"/>
      <c r="H1545" s="4"/>
      <c r="I1545" s="4"/>
      <c r="J1545" s="4"/>
      <c r="K1545" s="5"/>
      <c r="L1545" s="1"/>
      <c r="M1545" s="1"/>
      <c r="N1545" s="1"/>
      <c r="O1545" s="1"/>
      <c r="P1545" s="1"/>
      <c r="Q1545" s="1"/>
      <c r="R1545" s="1"/>
      <c r="S1545" s="1"/>
    </row>
    <row r="1546" spans="1:19" s="3" customFormat="1" x14ac:dyDescent="0.2">
      <c r="A1546" s="1"/>
      <c r="B1546" s="2"/>
      <c r="D1546" s="4"/>
      <c r="F1546" s="4"/>
      <c r="H1546" s="4"/>
      <c r="I1546" s="4"/>
      <c r="K1546" s="5"/>
      <c r="L1546" s="1"/>
      <c r="M1546" s="1"/>
      <c r="N1546" s="1"/>
      <c r="O1546" s="1"/>
      <c r="P1546" s="1"/>
      <c r="Q1546" s="1"/>
      <c r="R1546" s="1"/>
      <c r="S1546" s="1"/>
    </row>
    <row r="1547" spans="1:19" s="3" customFormat="1" x14ac:dyDescent="0.2">
      <c r="A1547" s="1"/>
      <c r="B1547" s="2"/>
      <c r="E1547" s="4"/>
      <c r="F1547" s="4"/>
      <c r="H1547" s="4"/>
      <c r="I1547" s="4"/>
      <c r="J1547" s="4"/>
      <c r="K1547" s="5"/>
      <c r="L1547" s="1"/>
      <c r="M1547" s="1"/>
      <c r="N1547" s="1"/>
      <c r="O1547" s="1"/>
      <c r="P1547" s="1"/>
      <c r="Q1547" s="1"/>
      <c r="R1547" s="1"/>
      <c r="S1547" s="1"/>
    </row>
    <row r="1548" spans="1:19" s="3" customFormat="1" x14ac:dyDescent="0.2">
      <c r="A1548" s="1"/>
      <c r="B1548" s="2"/>
      <c r="D1548" s="4"/>
      <c r="F1548" s="4"/>
      <c r="H1548" s="4"/>
      <c r="I1548" s="4"/>
      <c r="K1548" s="5"/>
      <c r="L1548" s="1"/>
      <c r="M1548" s="1"/>
      <c r="N1548" s="1"/>
      <c r="O1548" s="1"/>
      <c r="P1548" s="1"/>
      <c r="Q1548" s="1"/>
      <c r="R1548" s="1"/>
      <c r="S1548" s="1"/>
    </row>
    <row r="1549" spans="1:19" s="3" customFormat="1" x14ac:dyDescent="0.2">
      <c r="A1549" s="1"/>
      <c r="B1549" s="2"/>
      <c r="F1549" s="4"/>
      <c r="H1549" s="4"/>
      <c r="I1549" s="4"/>
      <c r="K1549" s="5"/>
      <c r="L1549" s="1"/>
      <c r="M1549" s="1"/>
      <c r="N1549" s="1"/>
      <c r="O1549" s="1"/>
      <c r="P1549" s="1"/>
      <c r="Q1549" s="1"/>
      <c r="R1549" s="1"/>
      <c r="S1549" s="1"/>
    </row>
    <row r="1550" spans="1:19" s="3" customFormat="1" x14ac:dyDescent="0.2">
      <c r="A1550" s="1"/>
      <c r="B1550" s="2"/>
      <c r="E1550" s="4"/>
      <c r="F1550" s="4"/>
      <c r="H1550" s="4"/>
      <c r="I1550" s="4"/>
      <c r="J1550" s="4"/>
      <c r="K1550" s="5"/>
      <c r="L1550" s="1"/>
      <c r="M1550" s="1"/>
      <c r="N1550" s="1"/>
      <c r="O1550" s="1"/>
      <c r="P1550" s="1"/>
      <c r="Q1550" s="1"/>
      <c r="R1550" s="1"/>
      <c r="S1550" s="1"/>
    </row>
    <row r="1551" spans="1:19" s="3" customFormat="1" x14ac:dyDescent="0.2">
      <c r="A1551" s="1"/>
      <c r="B1551" s="2"/>
      <c r="D1551" s="4"/>
      <c r="F1551" s="4"/>
      <c r="H1551" s="4"/>
      <c r="I1551" s="4"/>
      <c r="K1551" s="5"/>
      <c r="L1551" s="1"/>
      <c r="M1551" s="1"/>
      <c r="N1551" s="1"/>
      <c r="O1551" s="1"/>
      <c r="P1551" s="1"/>
      <c r="Q1551" s="1"/>
      <c r="R1551" s="1"/>
      <c r="S1551" s="1"/>
    </row>
    <row r="1552" spans="1:19" s="3" customFormat="1" x14ac:dyDescent="0.2">
      <c r="A1552" s="1"/>
      <c r="B1552" s="2"/>
      <c r="F1552" s="4"/>
      <c r="H1552" s="4"/>
      <c r="I1552" s="4"/>
      <c r="K1552" s="5"/>
      <c r="L1552" s="1"/>
      <c r="M1552" s="1"/>
      <c r="N1552" s="1"/>
      <c r="O1552" s="1"/>
      <c r="P1552" s="1"/>
      <c r="Q1552" s="1"/>
      <c r="R1552" s="1"/>
      <c r="S1552" s="1"/>
    </row>
    <row r="1553" spans="1:19" s="3" customFormat="1" x14ac:dyDescent="0.2">
      <c r="A1553" s="1"/>
      <c r="B1553" s="2"/>
      <c r="E1553" s="4"/>
      <c r="F1553" s="4"/>
      <c r="H1553" s="4"/>
      <c r="I1553" s="4"/>
      <c r="J1553" s="4"/>
      <c r="K1553" s="5"/>
      <c r="L1553" s="1"/>
      <c r="M1553" s="1"/>
      <c r="N1553" s="1"/>
      <c r="O1553" s="1"/>
      <c r="P1553" s="1"/>
      <c r="Q1553" s="1"/>
      <c r="R1553" s="1"/>
      <c r="S1553" s="1"/>
    </row>
    <row r="1555" spans="1:19" s="3" customFormat="1" x14ac:dyDescent="0.2">
      <c r="A1555" s="1"/>
      <c r="B1555" s="2"/>
      <c r="D1555" s="4"/>
      <c r="E1555" s="4"/>
      <c r="F1555" s="4"/>
      <c r="H1555" s="4"/>
      <c r="I1555" s="4"/>
      <c r="J1555" s="4"/>
      <c r="K1555" s="5"/>
      <c r="L1555" s="1"/>
      <c r="M1555" s="1"/>
      <c r="N1555" s="1"/>
      <c r="O1555" s="1"/>
      <c r="P1555" s="1"/>
      <c r="Q1555" s="1"/>
      <c r="R1555" s="1"/>
      <c r="S1555" s="1"/>
    </row>
    <row r="1556" spans="1:19" s="3" customFormat="1" x14ac:dyDescent="0.2">
      <c r="A1556" s="1"/>
      <c r="B1556" s="2"/>
      <c r="D1556" s="4"/>
      <c r="E1556" s="4"/>
      <c r="F1556" s="4"/>
      <c r="H1556" s="4"/>
      <c r="I1556" s="4"/>
      <c r="J1556" s="4"/>
      <c r="K1556" s="5"/>
      <c r="L1556" s="1"/>
      <c r="M1556" s="1"/>
      <c r="N1556" s="1"/>
      <c r="O1556" s="1"/>
      <c r="P1556" s="1"/>
      <c r="Q1556" s="1"/>
      <c r="R1556" s="1"/>
      <c r="S1556" s="1"/>
    </row>
    <row r="1559" spans="1:19" s="3" customFormat="1" x14ac:dyDescent="0.2">
      <c r="A1559" s="1"/>
      <c r="B1559" s="2"/>
      <c r="D1559" s="4"/>
      <c r="F1559" s="4"/>
      <c r="H1559" s="4"/>
      <c r="I1559" s="4"/>
      <c r="K1559" s="5"/>
      <c r="L1559" s="1"/>
      <c r="M1559" s="1"/>
      <c r="N1559" s="1"/>
      <c r="O1559" s="1"/>
      <c r="P1559" s="1"/>
      <c r="Q1559" s="1"/>
      <c r="R1559" s="1"/>
      <c r="S1559" s="1"/>
    </row>
    <row r="1560" spans="1:19" s="3" customFormat="1" x14ac:dyDescent="0.2">
      <c r="A1560" s="1"/>
      <c r="B1560" s="2"/>
      <c r="E1560" s="4"/>
      <c r="F1560" s="4"/>
      <c r="H1560" s="4"/>
      <c r="I1560" s="4"/>
      <c r="J1560" s="4"/>
      <c r="K1560" s="5"/>
      <c r="L1560" s="1"/>
      <c r="M1560" s="1"/>
      <c r="N1560" s="1"/>
      <c r="O1560" s="1"/>
      <c r="P1560" s="1"/>
      <c r="Q1560" s="1"/>
      <c r="R1560" s="1"/>
      <c r="S1560" s="1"/>
    </row>
    <row r="1568" spans="1:19" s="3" customFormat="1" x14ac:dyDescent="0.2">
      <c r="A1568" s="1"/>
      <c r="B1568" s="2"/>
      <c r="D1568" s="4"/>
      <c r="F1568" s="4"/>
      <c r="H1568" s="4"/>
      <c r="I1568" s="4"/>
      <c r="K1568" s="5"/>
      <c r="L1568" s="1"/>
      <c r="M1568" s="1"/>
      <c r="N1568" s="1"/>
      <c r="O1568" s="1"/>
      <c r="P1568" s="1"/>
      <c r="Q1568" s="1"/>
      <c r="R1568" s="1"/>
      <c r="S1568" s="1"/>
    </row>
    <row r="1569" spans="1:19" s="3" customFormat="1" x14ac:dyDescent="0.2">
      <c r="A1569" s="1"/>
      <c r="B1569" s="2"/>
      <c r="F1569" s="4"/>
      <c r="H1569" s="4"/>
      <c r="I1569" s="4"/>
      <c r="K1569" s="5"/>
      <c r="L1569" s="1"/>
      <c r="M1569" s="1"/>
      <c r="N1569" s="1"/>
      <c r="O1569" s="1"/>
      <c r="P1569" s="1"/>
      <c r="Q1569" s="1"/>
      <c r="R1569" s="1"/>
      <c r="S1569" s="1"/>
    </row>
    <row r="1570" spans="1:19" s="3" customFormat="1" x14ac:dyDescent="0.2">
      <c r="A1570" s="1"/>
      <c r="B1570" s="2"/>
      <c r="F1570" s="4"/>
      <c r="H1570" s="4"/>
      <c r="I1570" s="4"/>
      <c r="K1570" s="5"/>
      <c r="L1570" s="1"/>
      <c r="M1570" s="1"/>
      <c r="N1570" s="1"/>
      <c r="O1570" s="1"/>
      <c r="P1570" s="1"/>
      <c r="Q1570" s="1"/>
      <c r="R1570" s="1"/>
      <c r="S1570" s="1"/>
    </row>
    <row r="1571" spans="1:19" s="3" customFormat="1" x14ac:dyDescent="0.2">
      <c r="A1571" s="1"/>
      <c r="B1571" s="2"/>
      <c r="F1571" s="4"/>
      <c r="H1571" s="4"/>
      <c r="I1571" s="4"/>
      <c r="K1571" s="5"/>
      <c r="L1571" s="1"/>
      <c r="M1571" s="1"/>
      <c r="N1571" s="1"/>
      <c r="O1571" s="1"/>
      <c r="P1571" s="1"/>
      <c r="Q1571" s="1"/>
      <c r="R1571" s="1"/>
      <c r="S1571" s="1"/>
    </row>
    <row r="1572" spans="1:19" s="3" customFormat="1" x14ac:dyDescent="0.2">
      <c r="A1572" s="1"/>
      <c r="B1572" s="2"/>
      <c r="E1572" s="4"/>
      <c r="F1572" s="4"/>
      <c r="H1572" s="4"/>
      <c r="I1572" s="4"/>
      <c r="J1572" s="4"/>
      <c r="K1572" s="5"/>
      <c r="L1572" s="1"/>
      <c r="M1572" s="1"/>
      <c r="N1572" s="1"/>
      <c r="O1572" s="1"/>
      <c r="P1572" s="1"/>
      <c r="Q1572" s="1"/>
      <c r="R1572" s="1"/>
      <c r="S1572" s="1"/>
    </row>
    <row r="1574" spans="1:19" s="3" customFormat="1" x14ac:dyDescent="0.2">
      <c r="A1574" s="1"/>
      <c r="B1574" s="2"/>
      <c r="D1574" s="4"/>
      <c r="E1574" s="4"/>
      <c r="F1574" s="4"/>
      <c r="H1574" s="4"/>
      <c r="I1574" s="4"/>
      <c r="J1574" s="4"/>
      <c r="K1574" s="5"/>
      <c r="L1574" s="1"/>
      <c r="M1574" s="1"/>
      <c r="N1574" s="1"/>
      <c r="O1574" s="1"/>
      <c r="P1574" s="1"/>
      <c r="Q1574" s="1"/>
      <c r="R1574" s="1"/>
      <c r="S1574" s="1"/>
    </row>
    <row r="1575" spans="1:19" s="3" customFormat="1" x14ac:dyDescent="0.2">
      <c r="A1575" s="1"/>
      <c r="B1575" s="2"/>
      <c r="D1575" s="4"/>
      <c r="F1575" s="4"/>
      <c r="H1575" s="4"/>
      <c r="I1575" s="4"/>
      <c r="K1575" s="5"/>
      <c r="L1575" s="1"/>
      <c r="M1575" s="1"/>
      <c r="N1575" s="1"/>
      <c r="O1575" s="1"/>
      <c r="P1575" s="1"/>
      <c r="Q1575" s="1"/>
      <c r="R1575" s="1"/>
      <c r="S1575" s="1"/>
    </row>
    <row r="1576" spans="1:19" s="3" customFormat="1" x14ac:dyDescent="0.2">
      <c r="A1576" s="1"/>
      <c r="B1576" s="2"/>
      <c r="F1576" s="4"/>
      <c r="H1576" s="4"/>
      <c r="I1576" s="4"/>
      <c r="K1576" s="5"/>
      <c r="L1576" s="1"/>
      <c r="M1576" s="1"/>
      <c r="N1576" s="1"/>
      <c r="O1576" s="1"/>
      <c r="P1576" s="1"/>
      <c r="Q1576" s="1"/>
      <c r="R1576" s="1"/>
      <c r="S1576" s="1"/>
    </row>
    <row r="1577" spans="1:19" s="3" customFormat="1" x14ac:dyDescent="0.2">
      <c r="A1577" s="1"/>
      <c r="B1577" s="2"/>
      <c r="E1577" s="4"/>
      <c r="F1577" s="4"/>
      <c r="H1577" s="4"/>
      <c r="I1577" s="4"/>
      <c r="J1577" s="4"/>
      <c r="K1577" s="5"/>
      <c r="L1577" s="1"/>
      <c r="M1577" s="1"/>
      <c r="N1577" s="1"/>
      <c r="O1577" s="1"/>
      <c r="P1577" s="1"/>
      <c r="Q1577" s="1"/>
      <c r="R1577" s="1"/>
      <c r="S1577" s="1"/>
    </row>
    <row r="1578" spans="1:19" s="3" customFormat="1" x14ac:dyDescent="0.2">
      <c r="A1578" s="1"/>
      <c r="B1578" s="2"/>
      <c r="D1578" s="4"/>
      <c r="E1578" s="4"/>
      <c r="F1578" s="4"/>
      <c r="H1578" s="4"/>
      <c r="I1578" s="4"/>
      <c r="J1578" s="4"/>
      <c r="K1578" s="5"/>
      <c r="L1578" s="1"/>
      <c r="M1578" s="1"/>
      <c r="N1578" s="1"/>
      <c r="O1578" s="1"/>
      <c r="P1578" s="1"/>
      <c r="Q1578" s="1"/>
      <c r="R1578" s="1"/>
      <c r="S1578" s="1"/>
    </row>
    <row r="1585" spans="1:19" s="3" customFormat="1" x14ac:dyDescent="0.2">
      <c r="A1585" s="1"/>
      <c r="B1585" s="2"/>
      <c r="D1585" s="4"/>
      <c r="E1585" s="4"/>
      <c r="F1585" s="4"/>
      <c r="H1585" s="4"/>
      <c r="I1585" s="4"/>
      <c r="J1585" s="4"/>
      <c r="K1585" s="5"/>
      <c r="L1585" s="1"/>
      <c r="M1585" s="1"/>
      <c r="N1585" s="1"/>
      <c r="O1585" s="1"/>
      <c r="P1585" s="1"/>
      <c r="Q1585" s="1"/>
      <c r="R1585" s="1"/>
      <c r="S1585" s="1"/>
    </row>
    <row r="1586" spans="1:19" s="3" customFormat="1" x14ac:dyDescent="0.2">
      <c r="A1586" s="1"/>
      <c r="B1586" s="2"/>
      <c r="D1586" s="4"/>
      <c r="F1586" s="4"/>
      <c r="H1586" s="4"/>
      <c r="I1586" s="4"/>
      <c r="K1586" s="5"/>
      <c r="L1586" s="1"/>
      <c r="M1586" s="1"/>
      <c r="N1586" s="1"/>
      <c r="O1586" s="1"/>
      <c r="P1586" s="1"/>
      <c r="Q1586" s="1"/>
      <c r="R1586" s="1"/>
      <c r="S1586" s="1"/>
    </row>
    <row r="1587" spans="1:19" s="3" customFormat="1" x14ac:dyDescent="0.2">
      <c r="A1587" s="1"/>
      <c r="B1587" s="2"/>
      <c r="E1587" s="4"/>
      <c r="F1587" s="4"/>
      <c r="H1587" s="4"/>
      <c r="I1587" s="4"/>
      <c r="J1587" s="4"/>
      <c r="K1587" s="5"/>
      <c r="L1587" s="1"/>
      <c r="M1587" s="1"/>
      <c r="N1587" s="1"/>
      <c r="O1587" s="1"/>
      <c r="P1587" s="1"/>
      <c r="Q1587" s="1"/>
      <c r="R1587" s="1"/>
      <c r="S1587" s="1"/>
    </row>
    <row r="1594" spans="1:19" s="3" customFormat="1" x14ac:dyDescent="0.2">
      <c r="A1594" s="1"/>
      <c r="B1594" s="2"/>
      <c r="D1594" s="4"/>
      <c r="E1594" s="4"/>
      <c r="F1594" s="4"/>
      <c r="H1594" s="4"/>
      <c r="I1594" s="4"/>
      <c r="J1594" s="4"/>
      <c r="K1594" s="5"/>
      <c r="L1594" s="1"/>
      <c r="M1594" s="1"/>
      <c r="N1594" s="1"/>
      <c r="O1594" s="1"/>
      <c r="P1594" s="1"/>
      <c r="Q1594" s="1"/>
      <c r="R1594" s="1"/>
      <c r="S1594" s="1"/>
    </row>
    <row r="1595" spans="1:19" s="3" customFormat="1" x14ac:dyDescent="0.2">
      <c r="A1595" s="1"/>
      <c r="B1595" s="2"/>
      <c r="D1595" s="4"/>
      <c r="E1595" s="4"/>
      <c r="F1595" s="4"/>
      <c r="H1595" s="4"/>
      <c r="I1595" s="4"/>
      <c r="J1595" s="4"/>
      <c r="K1595" s="5"/>
      <c r="L1595" s="1"/>
      <c r="M1595" s="1"/>
      <c r="N1595" s="1"/>
      <c r="O1595" s="1"/>
      <c r="P1595" s="1"/>
      <c r="Q1595" s="1"/>
      <c r="R1595" s="1"/>
      <c r="S1595" s="1"/>
    </row>
    <row r="1596" spans="1:19" s="3" customFormat="1" x14ac:dyDescent="0.2">
      <c r="A1596" s="1"/>
      <c r="B1596" s="2"/>
      <c r="D1596" s="4"/>
      <c r="F1596" s="4"/>
      <c r="H1596" s="4"/>
      <c r="I1596" s="4"/>
      <c r="K1596" s="5"/>
      <c r="L1596" s="1"/>
      <c r="M1596" s="1"/>
      <c r="N1596" s="1"/>
      <c r="O1596" s="1"/>
      <c r="P1596" s="1"/>
      <c r="Q1596" s="1"/>
      <c r="R1596" s="1"/>
      <c r="S1596" s="1"/>
    </row>
    <row r="1597" spans="1:19" s="3" customFormat="1" x14ac:dyDescent="0.2">
      <c r="A1597" s="1"/>
      <c r="B1597" s="2"/>
      <c r="E1597" s="4"/>
      <c r="F1597" s="4"/>
      <c r="H1597" s="4"/>
      <c r="I1597" s="4"/>
      <c r="J1597" s="4"/>
      <c r="K1597" s="5"/>
      <c r="L1597" s="1"/>
      <c r="M1597" s="1"/>
      <c r="N1597" s="1"/>
      <c r="O1597" s="1"/>
      <c r="P1597" s="1"/>
      <c r="Q1597" s="1"/>
      <c r="R1597" s="1"/>
      <c r="S1597" s="1"/>
    </row>
    <row r="1600" spans="1:19" s="3" customFormat="1" x14ac:dyDescent="0.2">
      <c r="A1600" s="1"/>
      <c r="B1600" s="2"/>
      <c r="D1600" s="4"/>
      <c r="F1600" s="4"/>
      <c r="H1600" s="4"/>
      <c r="I1600" s="4"/>
      <c r="K1600" s="5"/>
      <c r="L1600" s="1"/>
      <c r="M1600" s="1"/>
      <c r="N1600" s="1"/>
      <c r="O1600" s="1"/>
      <c r="P1600" s="1"/>
      <c r="Q1600" s="1"/>
      <c r="R1600" s="1"/>
      <c r="S1600" s="1"/>
    </row>
    <row r="1601" spans="1:19" s="3" customFormat="1" x14ac:dyDescent="0.2">
      <c r="A1601" s="1"/>
      <c r="B1601" s="2"/>
      <c r="E1601" s="4"/>
      <c r="F1601" s="4"/>
      <c r="H1601" s="4"/>
      <c r="I1601" s="4"/>
      <c r="J1601" s="4"/>
      <c r="K1601" s="5"/>
      <c r="L1601" s="1"/>
      <c r="M1601" s="1"/>
      <c r="N1601" s="1"/>
      <c r="O1601" s="1"/>
      <c r="P1601" s="1"/>
      <c r="Q1601" s="1"/>
      <c r="R1601" s="1"/>
      <c r="S1601" s="1"/>
    </row>
    <row r="1602" spans="1:19" s="3" customFormat="1" x14ac:dyDescent="0.2">
      <c r="A1602" s="1"/>
      <c r="B1602" s="2"/>
      <c r="D1602" s="4"/>
      <c r="E1602" s="4"/>
      <c r="F1602" s="4"/>
      <c r="H1602" s="4"/>
      <c r="I1602" s="4"/>
      <c r="J1602" s="4"/>
      <c r="K1602" s="5"/>
      <c r="L1602" s="1"/>
      <c r="M1602" s="1"/>
      <c r="N1602" s="1"/>
      <c r="O1602" s="1"/>
      <c r="P1602" s="1"/>
      <c r="Q1602" s="1"/>
      <c r="R1602" s="1"/>
      <c r="S1602" s="1"/>
    </row>
    <row r="1604" spans="1:19" s="3" customFormat="1" x14ac:dyDescent="0.2">
      <c r="A1604" s="1"/>
      <c r="B1604" s="2"/>
      <c r="D1604" s="4"/>
      <c r="F1604" s="4"/>
      <c r="H1604" s="4"/>
      <c r="I1604" s="4"/>
      <c r="K1604" s="5"/>
      <c r="L1604" s="1"/>
      <c r="M1604" s="1"/>
      <c r="N1604" s="1"/>
      <c r="O1604" s="1"/>
      <c r="P1604" s="1"/>
      <c r="Q1604" s="1"/>
      <c r="R1604" s="1"/>
      <c r="S1604" s="1"/>
    </row>
    <row r="1605" spans="1:19" s="3" customFormat="1" x14ac:dyDescent="0.2">
      <c r="A1605" s="1"/>
      <c r="B1605" s="2"/>
      <c r="E1605" s="4"/>
      <c r="F1605" s="4"/>
      <c r="H1605" s="4"/>
      <c r="I1605" s="4"/>
      <c r="J1605" s="4"/>
      <c r="K1605" s="5"/>
      <c r="L1605" s="1"/>
      <c r="M1605" s="1"/>
      <c r="N1605" s="1"/>
      <c r="O1605" s="1"/>
      <c r="P1605" s="1"/>
      <c r="Q1605" s="1"/>
      <c r="R1605" s="1"/>
      <c r="S1605" s="1"/>
    </row>
    <row r="1609" spans="1:19" s="3" customFormat="1" x14ac:dyDescent="0.2">
      <c r="A1609" s="1"/>
      <c r="B1609" s="2"/>
      <c r="D1609" s="4"/>
      <c r="F1609" s="4"/>
      <c r="H1609" s="4"/>
      <c r="I1609" s="4"/>
      <c r="K1609" s="5"/>
      <c r="L1609" s="1"/>
      <c r="M1609" s="1"/>
      <c r="N1609" s="1"/>
      <c r="O1609" s="1"/>
      <c r="P1609" s="1"/>
      <c r="Q1609" s="1"/>
      <c r="R1609" s="1"/>
      <c r="S1609" s="1"/>
    </row>
    <row r="1610" spans="1:19" s="3" customFormat="1" x14ac:dyDescent="0.2">
      <c r="A1610" s="1"/>
      <c r="B1610" s="2"/>
      <c r="E1610" s="4"/>
      <c r="F1610" s="4"/>
      <c r="H1610" s="4"/>
      <c r="I1610" s="4"/>
      <c r="J1610" s="4"/>
      <c r="K1610" s="5"/>
      <c r="L1610" s="1"/>
      <c r="M1610" s="1"/>
      <c r="N1610" s="1"/>
      <c r="O1610" s="1"/>
      <c r="P1610" s="1"/>
      <c r="Q1610" s="1"/>
      <c r="R1610" s="1"/>
      <c r="S1610" s="1"/>
    </row>
    <row r="1612" spans="1:19" s="3" customFormat="1" x14ac:dyDescent="0.2">
      <c r="A1612" s="1"/>
      <c r="B1612" s="2"/>
      <c r="D1612" s="4"/>
      <c r="E1612" s="4"/>
      <c r="F1612" s="4"/>
      <c r="H1612" s="4"/>
      <c r="I1612" s="4"/>
      <c r="J1612" s="4"/>
      <c r="K1612" s="5"/>
      <c r="L1612" s="1"/>
      <c r="M1612" s="1"/>
      <c r="N1612" s="1"/>
      <c r="O1612" s="1"/>
      <c r="P1612" s="1"/>
      <c r="Q1612" s="1"/>
      <c r="R1612" s="1"/>
      <c r="S1612" s="1"/>
    </row>
    <row r="1614" spans="1:19" s="3" customFormat="1" x14ac:dyDescent="0.2">
      <c r="A1614" s="1"/>
      <c r="B1614" s="2"/>
      <c r="D1614" s="4"/>
      <c r="F1614" s="4"/>
      <c r="H1614" s="4"/>
      <c r="I1614" s="4"/>
      <c r="K1614" s="5"/>
      <c r="L1614" s="1"/>
      <c r="M1614" s="1"/>
      <c r="N1614" s="1"/>
      <c r="O1614" s="1"/>
      <c r="P1614" s="1"/>
      <c r="Q1614" s="1"/>
      <c r="R1614" s="1"/>
      <c r="S1614" s="1"/>
    </row>
    <row r="1615" spans="1:19" s="3" customFormat="1" x14ac:dyDescent="0.2">
      <c r="A1615" s="1"/>
      <c r="B1615" s="2"/>
      <c r="E1615" s="4"/>
      <c r="F1615" s="4"/>
      <c r="H1615" s="4"/>
      <c r="I1615" s="4"/>
      <c r="J1615" s="4"/>
      <c r="K1615" s="5"/>
      <c r="L1615" s="1"/>
      <c r="M1615" s="1"/>
      <c r="N1615" s="1"/>
      <c r="O1615" s="1"/>
      <c r="P1615" s="1"/>
      <c r="Q1615" s="1"/>
      <c r="R1615" s="1"/>
      <c r="S1615" s="1"/>
    </row>
    <row r="1619" spans="1:19" s="3" customFormat="1" x14ac:dyDescent="0.2">
      <c r="A1619" s="1"/>
      <c r="B1619" s="2"/>
      <c r="D1619" s="4"/>
      <c r="F1619" s="4"/>
      <c r="H1619" s="4"/>
      <c r="I1619" s="4"/>
      <c r="K1619" s="5"/>
      <c r="L1619" s="1"/>
      <c r="M1619" s="1"/>
      <c r="N1619" s="1"/>
      <c r="O1619" s="1"/>
      <c r="P1619" s="1"/>
      <c r="Q1619" s="1"/>
      <c r="R1619" s="1"/>
      <c r="S1619" s="1"/>
    </row>
    <row r="1620" spans="1:19" s="3" customFormat="1" x14ac:dyDescent="0.2">
      <c r="A1620" s="1"/>
      <c r="B1620" s="2"/>
      <c r="E1620" s="4"/>
      <c r="F1620" s="4"/>
      <c r="H1620" s="4"/>
      <c r="I1620" s="4"/>
      <c r="J1620" s="4"/>
      <c r="K1620" s="5"/>
      <c r="L1620" s="1"/>
      <c r="M1620" s="1"/>
      <c r="N1620" s="1"/>
      <c r="O1620" s="1"/>
      <c r="P1620" s="1"/>
      <c r="Q1620" s="1"/>
      <c r="R1620" s="1"/>
      <c r="S1620" s="1"/>
    </row>
    <row r="1622" spans="1:19" s="3" customFormat="1" x14ac:dyDescent="0.2">
      <c r="A1622" s="1"/>
      <c r="B1622" s="2"/>
      <c r="D1622" s="4"/>
      <c r="F1622" s="4"/>
      <c r="H1622" s="4"/>
      <c r="I1622" s="4"/>
      <c r="K1622" s="5"/>
      <c r="L1622" s="1"/>
      <c r="M1622" s="1"/>
      <c r="N1622" s="1"/>
      <c r="O1622" s="1"/>
      <c r="P1622" s="1"/>
      <c r="Q1622" s="1"/>
      <c r="R1622" s="1"/>
      <c r="S1622" s="1"/>
    </row>
    <row r="1623" spans="1:19" s="3" customFormat="1" x14ac:dyDescent="0.2">
      <c r="A1623" s="1"/>
      <c r="B1623" s="2"/>
      <c r="E1623" s="4"/>
      <c r="F1623" s="4"/>
      <c r="H1623" s="4"/>
      <c r="I1623" s="4"/>
      <c r="J1623" s="4"/>
      <c r="K1623" s="5"/>
      <c r="L1623" s="1"/>
      <c r="M1623" s="1"/>
      <c r="N1623" s="1"/>
      <c r="O1623" s="1"/>
      <c r="P1623" s="1"/>
      <c r="Q1623" s="1"/>
      <c r="R1623" s="1"/>
      <c r="S1623" s="1"/>
    </row>
    <row r="1624" spans="1:19" s="3" customFormat="1" x14ac:dyDescent="0.2">
      <c r="A1624" s="1"/>
      <c r="B1624" s="2"/>
      <c r="D1624" s="4"/>
      <c r="F1624" s="4"/>
      <c r="H1624" s="4"/>
      <c r="I1624" s="4"/>
      <c r="K1624" s="5"/>
      <c r="L1624" s="1"/>
      <c r="M1624" s="1"/>
      <c r="N1624" s="1"/>
      <c r="O1624" s="1"/>
      <c r="P1624" s="1"/>
      <c r="Q1624" s="1"/>
      <c r="R1624" s="1"/>
      <c r="S1624" s="1"/>
    </row>
    <row r="1625" spans="1:19" s="3" customFormat="1" x14ac:dyDescent="0.2">
      <c r="A1625" s="1"/>
      <c r="B1625" s="2"/>
      <c r="E1625" s="4"/>
      <c r="F1625" s="4"/>
      <c r="H1625" s="4"/>
      <c r="I1625" s="4"/>
      <c r="J1625" s="4"/>
      <c r="K1625" s="5"/>
      <c r="L1625" s="1"/>
      <c r="M1625" s="1"/>
      <c r="N1625" s="1"/>
      <c r="O1625" s="1"/>
      <c r="P1625" s="1"/>
      <c r="Q1625" s="1"/>
      <c r="R1625" s="1"/>
      <c r="S1625" s="1"/>
    </row>
    <row r="1626" spans="1:19" s="3" customFormat="1" x14ac:dyDescent="0.2">
      <c r="A1626" s="1"/>
      <c r="B1626" s="2"/>
      <c r="D1626" s="4"/>
      <c r="E1626" s="4"/>
      <c r="F1626" s="4"/>
      <c r="H1626" s="4"/>
      <c r="I1626" s="4"/>
      <c r="J1626" s="4"/>
      <c r="K1626" s="5"/>
      <c r="L1626" s="1"/>
      <c r="M1626" s="1"/>
      <c r="N1626" s="1"/>
      <c r="O1626" s="1"/>
      <c r="P1626" s="1"/>
      <c r="Q1626" s="1"/>
      <c r="R1626" s="1"/>
      <c r="S1626" s="1"/>
    </row>
    <row r="1627" spans="1:19" s="3" customFormat="1" x14ac:dyDescent="0.2">
      <c r="A1627" s="1"/>
      <c r="B1627" s="2"/>
      <c r="D1627" s="4"/>
      <c r="F1627" s="4"/>
      <c r="H1627" s="4"/>
      <c r="I1627" s="4"/>
      <c r="K1627" s="5"/>
      <c r="L1627" s="1"/>
      <c r="M1627" s="1"/>
      <c r="N1627" s="1"/>
      <c r="O1627" s="1"/>
      <c r="P1627" s="1"/>
      <c r="Q1627" s="1"/>
      <c r="R1627" s="1"/>
      <c r="S1627" s="1"/>
    </row>
    <row r="1628" spans="1:19" s="3" customFormat="1" x14ac:dyDescent="0.2">
      <c r="A1628" s="1"/>
      <c r="B1628" s="2"/>
      <c r="F1628" s="4"/>
      <c r="H1628" s="4"/>
      <c r="I1628" s="4"/>
      <c r="K1628" s="5"/>
      <c r="L1628" s="1"/>
      <c r="M1628" s="1"/>
      <c r="N1628" s="1"/>
      <c r="O1628" s="1"/>
      <c r="P1628" s="1"/>
      <c r="Q1628" s="1"/>
      <c r="R1628" s="1"/>
      <c r="S1628" s="1"/>
    </row>
    <row r="1629" spans="1:19" s="3" customFormat="1" x14ac:dyDescent="0.2">
      <c r="A1629" s="1"/>
      <c r="B1629" s="2"/>
      <c r="E1629" s="4"/>
      <c r="F1629" s="4"/>
      <c r="H1629" s="4"/>
      <c r="I1629" s="4"/>
      <c r="J1629" s="4"/>
      <c r="K1629" s="5"/>
      <c r="L1629" s="1"/>
      <c r="M1629" s="1"/>
      <c r="N1629" s="1"/>
      <c r="O1629" s="1"/>
      <c r="P1629" s="1"/>
      <c r="Q1629" s="1"/>
      <c r="R1629" s="1"/>
      <c r="S1629" s="1"/>
    </row>
    <row r="1630" spans="1:19" s="3" customFormat="1" x14ac:dyDescent="0.2">
      <c r="A1630" s="1"/>
      <c r="B1630" s="2"/>
      <c r="D1630" s="4"/>
      <c r="E1630" s="4"/>
      <c r="F1630" s="4"/>
      <c r="H1630" s="4"/>
      <c r="I1630" s="4"/>
      <c r="J1630" s="4"/>
      <c r="K1630" s="5"/>
      <c r="L1630" s="1"/>
      <c r="M1630" s="1"/>
      <c r="N1630" s="1"/>
      <c r="O1630" s="1"/>
      <c r="P1630" s="1"/>
      <c r="Q1630" s="1"/>
      <c r="R1630" s="1"/>
      <c r="S1630" s="1"/>
    </row>
    <row r="1635" spans="1:19" s="3" customFormat="1" x14ac:dyDescent="0.2">
      <c r="A1635" s="1"/>
      <c r="B1635" s="2"/>
      <c r="D1635" s="4"/>
      <c r="E1635" s="4"/>
      <c r="F1635" s="4"/>
      <c r="H1635" s="4"/>
      <c r="I1635" s="4"/>
      <c r="J1635" s="4"/>
      <c r="K1635" s="5"/>
      <c r="L1635" s="1"/>
      <c r="M1635" s="1"/>
      <c r="N1635" s="1"/>
      <c r="O1635" s="1"/>
      <c r="P1635" s="1"/>
      <c r="Q1635" s="1"/>
      <c r="R1635" s="1"/>
      <c r="S1635" s="1"/>
    </row>
    <row r="1636" spans="1:19" s="3" customFormat="1" x14ac:dyDescent="0.2">
      <c r="A1636" s="1"/>
      <c r="B1636" s="2"/>
      <c r="D1636" s="4"/>
      <c r="F1636" s="4"/>
      <c r="H1636" s="4"/>
      <c r="I1636" s="4"/>
      <c r="K1636" s="5"/>
      <c r="L1636" s="1"/>
      <c r="M1636" s="1"/>
      <c r="N1636" s="1"/>
      <c r="O1636" s="1"/>
      <c r="P1636" s="1"/>
      <c r="Q1636" s="1"/>
      <c r="R1636" s="1"/>
      <c r="S1636" s="1"/>
    </row>
    <row r="1637" spans="1:19" s="3" customFormat="1" x14ac:dyDescent="0.2">
      <c r="A1637" s="1"/>
      <c r="B1637" s="2"/>
      <c r="E1637" s="4"/>
      <c r="F1637" s="4"/>
      <c r="H1637" s="4"/>
      <c r="I1637" s="4"/>
      <c r="J1637" s="4"/>
      <c r="K1637" s="5"/>
      <c r="L1637" s="1"/>
      <c r="M1637" s="1"/>
      <c r="N1637" s="1"/>
      <c r="O1637" s="1"/>
      <c r="P1637" s="1"/>
      <c r="Q1637" s="1"/>
      <c r="R1637" s="1"/>
      <c r="S1637" s="1"/>
    </row>
    <row r="1640" spans="1:19" s="3" customFormat="1" x14ac:dyDescent="0.2">
      <c r="A1640" s="1"/>
      <c r="B1640" s="2"/>
      <c r="D1640" s="4"/>
      <c r="F1640" s="4"/>
      <c r="H1640" s="4"/>
      <c r="I1640" s="4"/>
      <c r="K1640" s="5"/>
      <c r="L1640" s="1"/>
      <c r="M1640" s="1"/>
      <c r="N1640" s="1"/>
      <c r="O1640" s="1"/>
      <c r="P1640" s="1"/>
      <c r="Q1640" s="1"/>
      <c r="R1640" s="1"/>
      <c r="S1640" s="1"/>
    </row>
    <row r="1641" spans="1:19" s="3" customFormat="1" x14ac:dyDescent="0.2">
      <c r="A1641" s="1"/>
      <c r="B1641" s="2"/>
      <c r="E1641" s="4"/>
      <c r="F1641" s="4"/>
      <c r="H1641" s="4"/>
      <c r="I1641" s="4"/>
      <c r="J1641" s="4"/>
      <c r="K1641" s="5"/>
      <c r="L1641" s="1"/>
      <c r="M1641" s="1"/>
      <c r="N1641" s="1"/>
      <c r="O1641" s="1"/>
      <c r="P1641" s="1"/>
      <c r="Q1641" s="1"/>
      <c r="R1641" s="1"/>
      <c r="S1641" s="1"/>
    </row>
    <row r="1645" spans="1:19" s="3" customFormat="1" x14ac:dyDescent="0.2">
      <c r="A1645" s="1"/>
      <c r="B1645" s="2"/>
      <c r="D1645" s="4"/>
      <c r="E1645" s="4"/>
      <c r="F1645" s="4"/>
      <c r="H1645" s="4"/>
      <c r="I1645" s="4"/>
      <c r="J1645" s="4"/>
      <c r="K1645" s="5"/>
      <c r="L1645" s="1"/>
      <c r="M1645" s="1"/>
      <c r="N1645" s="1"/>
      <c r="O1645" s="1"/>
      <c r="P1645" s="1"/>
      <c r="Q1645" s="1"/>
      <c r="R1645" s="1"/>
      <c r="S1645" s="1"/>
    </row>
    <row r="1648" spans="1:19" s="3" customFormat="1" x14ac:dyDescent="0.2">
      <c r="A1648" s="1"/>
      <c r="B1648" s="2"/>
      <c r="D1648" s="4"/>
      <c r="F1648" s="4"/>
      <c r="H1648" s="4"/>
      <c r="I1648" s="4"/>
      <c r="K1648" s="5"/>
      <c r="L1648" s="1"/>
      <c r="M1648" s="1"/>
      <c r="N1648" s="1"/>
      <c r="O1648" s="1"/>
      <c r="P1648" s="1"/>
      <c r="Q1648" s="1"/>
      <c r="R1648" s="1"/>
      <c r="S1648" s="1"/>
    </row>
    <row r="1649" spans="1:19" s="3" customFormat="1" x14ac:dyDescent="0.2">
      <c r="A1649" s="1"/>
      <c r="B1649" s="2"/>
      <c r="E1649" s="4"/>
      <c r="F1649" s="4"/>
      <c r="H1649" s="4"/>
      <c r="I1649" s="4"/>
      <c r="J1649" s="4"/>
      <c r="K1649" s="5"/>
      <c r="L1649" s="1"/>
      <c r="M1649" s="1"/>
      <c r="N1649" s="1"/>
      <c r="O1649" s="1"/>
      <c r="P1649" s="1"/>
      <c r="Q1649" s="1"/>
      <c r="R1649" s="1"/>
      <c r="S1649" s="1"/>
    </row>
    <row r="1650" spans="1:19" s="3" customFormat="1" x14ac:dyDescent="0.2">
      <c r="A1650" s="1"/>
      <c r="B1650" s="2"/>
      <c r="D1650" s="4"/>
      <c r="F1650" s="4"/>
      <c r="H1650" s="4"/>
      <c r="I1650" s="4"/>
      <c r="K1650" s="5"/>
      <c r="L1650" s="1"/>
      <c r="M1650" s="1"/>
      <c r="N1650" s="1"/>
      <c r="O1650" s="1"/>
      <c r="P1650" s="1"/>
      <c r="Q1650" s="1"/>
      <c r="R1650" s="1"/>
      <c r="S1650" s="1"/>
    </row>
    <row r="1651" spans="1:19" s="3" customFormat="1" x14ac:dyDescent="0.2">
      <c r="A1651" s="1"/>
      <c r="B1651" s="2"/>
      <c r="F1651" s="4"/>
      <c r="H1651" s="4"/>
      <c r="I1651" s="4"/>
      <c r="K1651" s="5"/>
      <c r="L1651" s="1"/>
      <c r="M1651" s="1"/>
      <c r="N1651" s="1"/>
      <c r="O1651" s="1"/>
      <c r="P1651" s="1"/>
      <c r="Q1651" s="1"/>
      <c r="R1651" s="1"/>
      <c r="S1651" s="1"/>
    </row>
    <row r="1652" spans="1:19" s="3" customFormat="1" x14ac:dyDescent="0.2">
      <c r="A1652" s="1"/>
      <c r="B1652" s="2"/>
      <c r="F1652" s="4"/>
      <c r="H1652" s="4"/>
      <c r="I1652" s="4"/>
      <c r="K1652" s="5"/>
      <c r="L1652" s="1"/>
      <c r="M1652" s="1"/>
      <c r="N1652" s="1"/>
      <c r="O1652" s="1"/>
      <c r="P1652" s="1"/>
      <c r="Q1652" s="1"/>
      <c r="R1652" s="1"/>
      <c r="S1652" s="1"/>
    </row>
    <row r="1653" spans="1:19" s="3" customFormat="1" x14ac:dyDescent="0.2">
      <c r="A1653" s="1"/>
      <c r="B1653" s="2"/>
      <c r="F1653" s="4"/>
      <c r="H1653" s="4"/>
      <c r="I1653" s="4"/>
      <c r="K1653" s="5"/>
      <c r="L1653" s="1"/>
      <c r="M1653" s="1"/>
      <c r="N1653" s="1"/>
      <c r="O1653" s="1"/>
      <c r="P1653" s="1"/>
      <c r="Q1653" s="1"/>
      <c r="R1653" s="1"/>
      <c r="S1653" s="1"/>
    </row>
    <row r="1654" spans="1:19" s="3" customFormat="1" x14ac:dyDescent="0.2">
      <c r="A1654" s="1"/>
      <c r="B1654" s="2"/>
      <c r="E1654" s="4"/>
      <c r="F1654" s="4"/>
      <c r="H1654" s="4"/>
      <c r="I1654" s="4"/>
      <c r="J1654" s="4"/>
      <c r="K1654" s="5"/>
      <c r="L1654" s="1"/>
      <c r="M1654" s="1"/>
      <c r="N1654" s="1"/>
      <c r="O1654" s="1"/>
      <c r="P1654" s="1"/>
      <c r="Q1654" s="1"/>
      <c r="R1654" s="1"/>
      <c r="S1654" s="1"/>
    </row>
    <row r="1655" spans="1:19" s="3" customFormat="1" x14ac:dyDescent="0.2">
      <c r="A1655" s="1"/>
      <c r="B1655" s="2"/>
      <c r="D1655" s="4"/>
      <c r="F1655" s="4"/>
      <c r="H1655" s="4"/>
      <c r="I1655" s="4"/>
      <c r="K1655" s="5"/>
      <c r="L1655" s="1"/>
      <c r="M1655" s="1"/>
      <c r="N1655" s="1"/>
      <c r="O1655" s="1"/>
      <c r="P1655" s="1"/>
      <c r="Q1655" s="1"/>
      <c r="R1655" s="1"/>
      <c r="S1655" s="1"/>
    </row>
    <row r="1656" spans="1:19" s="3" customFormat="1" x14ac:dyDescent="0.2">
      <c r="A1656" s="1"/>
      <c r="B1656" s="2"/>
      <c r="E1656" s="4"/>
      <c r="F1656" s="4"/>
      <c r="H1656" s="4"/>
      <c r="I1656" s="4"/>
      <c r="J1656" s="4"/>
      <c r="K1656" s="5"/>
      <c r="L1656" s="1"/>
      <c r="M1656" s="1"/>
      <c r="N1656" s="1"/>
      <c r="O1656" s="1"/>
      <c r="P1656" s="1"/>
      <c r="Q1656" s="1"/>
      <c r="R1656" s="1"/>
      <c r="S1656" s="1"/>
    </row>
    <row r="1657" spans="1:19" s="3" customFormat="1" x14ac:dyDescent="0.2">
      <c r="A1657" s="1"/>
      <c r="B1657" s="2"/>
      <c r="D1657" s="4"/>
      <c r="F1657" s="4"/>
      <c r="H1657" s="4"/>
      <c r="I1657" s="4"/>
      <c r="K1657" s="5"/>
      <c r="L1657" s="1"/>
      <c r="M1657" s="1"/>
      <c r="N1657" s="1"/>
      <c r="O1657" s="1"/>
      <c r="P1657" s="1"/>
      <c r="Q1657" s="1"/>
      <c r="R1657" s="1"/>
      <c r="S1657" s="1"/>
    </row>
    <row r="1658" spans="1:19" s="3" customFormat="1" x14ac:dyDescent="0.2">
      <c r="A1658" s="1"/>
      <c r="B1658" s="2"/>
      <c r="F1658" s="4"/>
      <c r="H1658" s="4"/>
      <c r="I1658" s="4"/>
      <c r="K1658" s="5"/>
      <c r="L1658" s="1"/>
      <c r="M1658" s="1"/>
      <c r="N1658" s="1"/>
      <c r="O1658" s="1"/>
      <c r="P1658" s="1"/>
      <c r="Q1658" s="1"/>
      <c r="R1658" s="1"/>
      <c r="S1658" s="1"/>
    </row>
    <row r="1659" spans="1:19" s="3" customFormat="1" x14ac:dyDescent="0.2">
      <c r="A1659" s="1"/>
      <c r="B1659" s="2"/>
      <c r="E1659" s="4"/>
      <c r="F1659" s="4"/>
      <c r="H1659" s="4"/>
      <c r="I1659" s="4"/>
      <c r="J1659" s="4"/>
      <c r="K1659" s="5"/>
      <c r="L1659" s="1"/>
      <c r="M1659" s="1"/>
      <c r="N1659" s="1"/>
      <c r="O1659" s="1"/>
      <c r="P1659" s="1"/>
      <c r="Q1659" s="1"/>
      <c r="R1659" s="1"/>
      <c r="S1659" s="1"/>
    </row>
    <row r="1660" spans="1:19" s="3" customFormat="1" x14ac:dyDescent="0.2">
      <c r="A1660" s="1"/>
      <c r="B1660" s="2"/>
      <c r="D1660" s="4"/>
      <c r="F1660" s="4"/>
      <c r="H1660" s="4"/>
      <c r="I1660" s="4"/>
      <c r="K1660" s="5"/>
      <c r="L1660" s="1"/>
      <c r="M1660" s="1"/>
      <c r="N1660" s="1"/>
      <c r="O1660" s="1"/>
      <c r="P1660" s="1"/>
      <c r="Q1660" s="1"/>
      <c r="R1660" s="1"/>
      <c r="S1660" s="1"/>
    </row>
    <row r="1661" spans="1:19" s="3" customFormat="1" x14ac:dyDescent="0.2">
      <c r="A1661" s="1"/>
      <c r="B1661" s="2"/>
      <c r="E1661" s="4"/>
      <c r="F1661" s="4"/>
      <c r="H1661" s="4"/>
      <c r="I1661" s="4"/>
      <c r="J1661" s="4"/>
      <c r="K1661" s="5"/>
      <c r="L1661" s="1"/>
      <c r="M1661" s="1"/>
      <c r="N1661" s="1"/>
      <c r="O1661" s="1"/>
      <c r="P1661" s="1"/>
      <c r="Q1661" s="1"/>
      <c r="R1661" s="1"/>
      <c r="S1661" s="1"/>
    </row>
    <row r="1662" spans="1:19" s="3" customFormat="1" x14ac:dyDescent="0.2">
      <c r="A1662" s="1"/>
      <c r="B1662" s="2"/>
      <c r="D1662" s="4"/>
      <c r="E1662" s="4"/>
      <c r="F1662" s="4"/>
      <c r="H1662" s="4"/>
      <c r="I1662" s="4"/>
      <c r="J1662" s="4"/>
      <c r="K1662" s="5"/>
      <c r="L1662" s="1"/>
      <c r="M1662" s="1"/>
      <c r="N1662" s="1"/>
      <c r="O1662" s="1"/>
      <c r="P1662" s="1"/>
      <c r="Q1662" s="1"/>
      <c r="R1662" s="1"/>
      <c r="S1662" s="1"/>
    </row>
    <row r="1666" spans="1:19" s="3" customFormat="1" x14ac:dyDescent="0.2">
      <c r="A1666" s="1"/>
      <c r="B1666" s="2"/>
      <c r="D1666" s="4"/>
      <c r="F1666" s="4"/>
      <c r="H1666" s="4"/>
      <c r="I1666" s="4"/>
      <c r="K1666" s="5"/>
      <c r="L1666" s="1"/>
      <c r="M1666" s="1"/>
      <c r="N1666" s="1"/>
      <c r="O1666" s="1"/>
      <c r="P1666" s="1"/>
      <c r="Q1666" s="1"/>
      <c r="R1666" s="1"/>
      <c r="S1666" s="1"/>
    </row>
    <row r="1667" spans="1:19" s="3" customFormat="1" x14ac:dyDescent="0.2">
      <c r="A1667" s="1"/>
      <c r="B1667" s="2"/>
      <c r="E1667" s="4"/>
      <c r="F1667" s="4"/>
      <c r="H1667" s="4"/>
      <c r="I1667" s="4"/>
      <c r="J1667" s="4"/>
      <c r="K1667" s="5"/>
      <c r="L1667" s="1"/>
      <c r="M1667" s="1"/>
      <c r="N1667" s="1"/>
      <c r="O1667" s="1"/>
      <c r="P1667" s="1"/>
      <c r="Q1667" s="1"/>
      <c r="R1667" s="1"/>
      <c r="S1667" s="1"/>
    </row>
    <row r="1668" spans="1:19" s="3" customFormat="1" x14ac:dyDescent="0.2">
      <c r="A1668" s="1"/>
      <c r="B1668" s="2"/>
      <c r="D1668" s="4"/>
      <c r="F1668" s="4"/>
      <c r="H1668" s="4"/>
      <c r="I1668" s="4"/>
      <c r="K1668" s="5"/>
      <c r="L1668" s="1"/>
      <c r="M1668" s="1"/>
      <c r="N1668" s="1"/>
      <c r="O1668" s="1"/>
      <c r="P1668" s="1"/>
      <c r="Q1668" s="1"/>
      <c r="R1668" s="1"/>
      <c r="S1668" s="1"/>
    </row>
    <row r="1669" spans="1:19" s="3" customFormat="1" x14ac:dyDescent="0.2">
      <c r="A1669" s="1"/>
      <c r="B1669" s="2"/>
      <c r="E1669" s="4"/>
      <c r="F1669" s="4"/>
      <c r="H1669" s="4"/>
      <c r="I1669" s="4"/>
      <c r="J1669" s="4"/>
      <c r="K1669" s="5"/>
      <c r="L1669" s="1"/>
      <c r="M1669" s="1"/>
      <c r="N1669" s="1"/>
      <c r="O1669" s="1"/>
      <c r="P1669" s="1"/>
      <c r="Q1669" s="1"/>
      <c r="R1669" s="1"/>
      <c r="S1669" s="1"/>
    </row>
    <row r="1671" spans="1:19" s="3" customFormat="1" x14ac:dyDescent="0.2">
      <c r="A1671" s="1"/>
      <c r="B1671" s="2"/>
      <c r="D1671" s="4"/>
      <c r="F1671" s="4"/>
      <c r="H1671" s="4"/>
      <c r="I1671" s="4"/>
      <c r="K1671" s="5"/>
      <c r="L1671" s="1"/>
      <c r="M1671" s="1"/>
      <c r="N1671" s="1"/>
      <c r="O1671" s="1"/>
      <c r="P1671" s="1"/>
      <c r="Q1671" s="1"/>
      <c r="R1671" s="1"/>
      <c r="S1671" s="1"/>
    </row>
    <row r="1672" spans="1:19" s="3" customFormat="1" x14ac:dyDescent="0.2">
      <c r="A1672" s="1"/>
      <c r="B1672" s="2"/>
      <c r="F1672" s="4"/>
      <c r="H1672" s="4"/>
      <c r="I1672" s="4"/>
      <c r="K1672" s="5"/>
      <c r="L1672" s="1"/>
      <c r="M1672" s="1"/>
      <c r="N1672" s="1"/>
      <c r="O1672" s="1"/>
      <c r="P1672" s="1"/>
      <c r="Q1672" s="1"/>
      <c r="R1672" s="1"/>
      <c r="S1672" s="1"/>
    </row>
    <row r="1673" spans="1:19" s="3" customFormat="1" x14ac:dyDescent="0.2">
      <c r="A1673" s="1"/>
      <c r="B1673" s="2"/>
      <c r="F1673" s="4"/>
      <c r="H1673" s="4"/>
      <c r="I1673" s="4"/>
      <c r="K1673" s="5"/>
      <c r="L1673" s="1"/>
      <c r="M1673" s="1"/>
      <c r="N1673" s="1"/>
      <c r="O1673" s="1"/>
      <c r="P1673" s="1"/>
      <c r="Q1673" s="1"/>
      <c r="R1673" s="1"/>
      <c r="S1673" s="1"/>
    </row>
    <row r="1674" spans="1:19" s="3" customFormat="1" x14ac:dyDescent="0.2">
      <c r="A1674" s="1"/>
      <c r="B1674" s="2"/>
      <c r="F1674" s="4"/>
      <c r="H1674" s="4"/>
      <c r="I1674" s="4"/>
      <c r="K1674" s="5"/>
      <c r="L1674" s="1"/>
      <c r="M1674" s="1"/>
      <c r="N1674" s="1"/>
      <c r="O1674" s="1"/>
      <c r="P1674" s="1"/>
      <c r="Q1674" s="1"/>
      <c r="R1674" s="1"/>
      <c r="S1674" s="1"/>
    </row>
    <row r="1675" spans="1:19" s="3" customFormat="1" x14ac:dyDescent="0.2">
      <c r="A1675" s="1"/>
      <c r="B1675" s="2"/>
      <c r="F1675" s="4"/>
      <c r="H1675" s="4"/>
      <c r="I1675" s="4"/>
      <c r="K1675" s="5"/>
      <c r="L1675" s="1"/>
      <c r="M1675" s="1"/>
      <c r="N1675" s="1"/>
      <c r="O1675" s="1"/>
      <c r="P1675" s="1"/>
      <c r="Q1675" s="1"/>
      <c r="R1675" s="1"/>
      <c r="S1675" s="1"/>
    </row>
    <row r="1676" spans="1:19" s="3" customFormat="1" x14ac:dyDescent="0.2">
      <c r="A1676" s="1"/>
      <c r="B1676" s="2"/>
      <c r="F1676" s="4"/>
      <c r="H1676" s="4"/>
      <c r="I1676" s="4"/>
      <c r="K1676" s="5"/>
      <c r="L1676" s="1"/>
      <c r="M1676" s="1"/>
      <c r="N1676" s="1"/>
      <c r="O1676" s="1"/>
      <c r="P1676" s="1"/>
      <c r="Q1676" s="1"/>
      <c r="R1676" s="1"/>
      <c r="S1676" s="1"/>
    </row>
    <row r="1677" spans="1:19" s="3" customFormat="1" x14ac:dyDescent="0.2">
      <c r="A1677" s="1"/>
      <c r="B1677" s="2"/>
      <c r="E1677" s="4"/>
      <c r="F1677" s="4"/>
      <c r="H1677" s="4"/>
      <c r="I1677" s="4"/>
      <c r="J1677" s="4"/>
      <c r="K1677" s="5"/>
      <c r="L1677" s="1"/>
      <c r="M1677" s="1"/>
      <c r="N1677" s="1"/>
      <c r="O1677" s="1"/>
      <c r="P1677" s="1"/>
      <c r="Q1677" s="1"/>
      <c r="R1677" s="1"/>
      <c r="S1677" s="1"/>
    </row>
    <row r="1678" spans="1:19" s="3" customFormat="1" x14ac:dyDescent="0.2">
      <c r="A1678" s="1"/>
      <c r="B1678" s="2"/>
      <c r="D1678" s="4"/>
      <c r="F1678" s="4"/>
      <c r="H1678" s="4"/>
      <c r="I1678" s="4"/>
      <c r="K1678" s="5"/>
      <c r="L1678" s="1"/>
      <c r="M1678" s="1"/>
      <c r="N1678" s="1"/>
      <c r="O1678" s="1"/>
      <c r="P1678" s="1"/>
      <c r="Q1678" s="1"/>
      <c r="R1678" s="1"/>
      <c r="S1678" s="1"/>
    </row>
    <row r="1679" spans="1:19" s="3" customFormat="1" x14ac:dyDescent="0.2">
      <c r="A1679" s="1"/>
      <c r="B1679" s="2"/>
      <c r="E1679" s="4"/>
      <c r="F1679" s="4"/>
      <c r="H1679" s="4"/>
      <c r="I1679" s="4"/>
      <c r="J1679" s="4"/>
      <c r="K1679" s="5"/>
      <c r="L1679" s="1"/>
      <c r="M1679" s="1"/>
      <c r="N1679" s="1"/>
      <c r="O1679" s="1"/>
      <c r="P1679" s="1"/>
      <c r="Q1679" s="1"/>
      <c r="R1679" s="1"/>
      <c r="S1679" s="1"/>
    </row>
    <row r="1680" spans="1:19" s="3" customFormat="1" x14ac:dyDescent="0.2">
      <c r="A1680" s="1"/>
      <c r="B1680" s="2"/>
      <c r="D1680" s="4"/>
      <c r="F1680" s="4"/>
      <c r="H1680" s="4"/>
      <c r="I1680" s="4"/>
      <c r="K1680" s="5"/>
      <c r="L1680" s="1"/>
      <c r="M1680" s="1"/>
      <c r="N1680" s="1"/>
      <c r="O1680" s="1"/>
      <c r="P1680" s="1"/>
      <c r="Q1680" s="1"/>
      <c r="R1680" s="1"/>
      <c r="S1680" s="1"/>
    </row>
    <row r="1681" spans="1:19" s="3" customFormat="1" x14ac:dyDescent="0.2">
      <c r="A1681" s="1"/>
      <c r="B1681" s="2"/>
      <c r="F1681" s="4"/>
      <c r="H1681" s="4"/>
      <c r="I1681" s="4"/>
      <c r="K1681" s="5"/>
      <c r="L1681" s="1"/>
      <c r="M1681" s="1"/>
      <c r="N1681" s="1"/>
      <c r="O1681" s="1"/>
      <c r="P1681" s="1"/>
      <c r="Q1681" s="1"/>
      <c r="R1681" s="1"/>
      <c r="S1681" s="1"/>
    </row>
    <row r="1682" spans="1:19" s="3" customFormat="1" x14ac:dyDescent="0.2">
      <c r="A1682" s="1"/>
      <c r="B1682" s="2"/>
      <c r="E1682" s="4"/>
      <c r="F1682" s="4"/>
      <c r="H1682" s="4"/>
      <c r="I1682" s="4"/>
      <c r="J1682" s="4"/>
      <c r="K1682" s="5"/>
      <c r="L1682" s="1"/>
      <c r="M1682" s="1"/>
      <c r="N1682" s="1"/>
      <c r="O1682" s="1"/>
      <c r="P1682" s="1"/>
      <c r="Q1682" s="1"/>
      <c r="R1682" s="1"/>
      <c r="S1682" s="1"/>
    </row>
    <row r="1683" spans="1:19" s="3" customFormat="1" x14ac:dyDescent="0.2">
      <c r="A1683" s="1"/>
      <c r="B1683" s="2"/>
      <c r="D1683" s="4"/>
      <c r="F1683" s="4"/>
      <c r="H1683" s="4"/>
      <c r="I1683" s="4"/>
      <c r="K1683" s="5"/>
      <c r="L1683" s="1"/>
      <c r="M1683" s="1"/>
      <c r="N1683" s="1"/>
      <c r="O1683" s="1"/>
      <c r="P1683" s="1"/>
      <c r="Q1683" s="1"/>
      <c r="R1683" s="1"/>
      <c r="S1683" s="1"/>
    </row>
    <row r="1684" spans="1:19" s="3" customFormat="1" x14ac:dyDescent="0.2">
      <c r="A1684" s="1"/>
      <c r="B1684" s="2"/>
      <c r="E1684" s="4"/>
      <c r="F1684" s="4"/>
      <c r="H1684" s="4"/>
      <c r="I1684" s="4"/>
      <c r="J1684" s="4"/>
      <c r="K1684" s="5"/>
      <c r="L1684" s="1"/>
      <c r="M1684" s="1"/>
      <c r="N1684" s="1"/>
      <c r="O1684" s="1"/>
      <c r="P1684" s="1"/>
      <c r="Q1684" s="1"/>
      <c r="R1684" s="1"/>
      <c r="S1684" s="1"/>
    </row>
    <row r="1686" spans="1:19" s="3" customFormat="1" x14ac:dyDescent="0.2">
      <c r="A1686" s="1"/>
      <c r="B1686" s="2"/>
      <c r="D1686" s="4"/>
      <c r="E1686" s="4"/>
      <c r="F1686" s="4"/>
      <c r="H1686" s="4"/>
      <c r="I1686" s="4"/>
      <c r="J1686" s="4"/>
      <c r="K1686" s="5"/>
      <c r="L1686" s="1"/>
      <c r="M1686" s="1"/>
      <c r="N1686" s="1"/>
      <c r="O1686" s="1"/>
      <c r="P1686" s="1"/>
      <c r="Q1686" s="1"/>
      <c r="R1686" s="1"/>
      <c r="S1686" s="1"/>
    </row>
    <row r="1689" spans="1:19" s="3" customFormat="1" x14ac:dyDescent="0.2">
      <c r="A1689" s="1"/>
      <c r="B1689" s="2"/>
      <c r="D1689" s="4"/>
      <c r="F1689" s="4"/>
      <c r="H1689" s="4"/>
      <c r="I1689" s="4"/>
      <c r="K1689" s="5"/>
      <c r="L1689" s="1"/>
      <c r="M1689" s="1"/>
      <c r="N1689" s="1"/>
      <c r="O1689" s="1"/>
      <c r="P1689" s="1"/>
      <c r="Q1689" s="1"/>
      <c r="R1689" s="1"/>
      <c r="S1689" s="1"/>
    </row>
    <row r="1690" spans="1:19" s="3" customFormat="1" x14ac:dyDescent="0.2">
      <c r="A1690" s="1"/>
      <c r="B1690" s="2"/>
      <c r="E1690" s="4"/>
      <c r="F1690" s="4"/>
      <c r="H1690" s="4"/>
      <c r="I1690" s="4"/>
      <c r="J1690" s="4"/>
      <c r="K1690" s="5"/>
      <c r="L1690" s="1"/>
      <c r="M1690" s="1"/>
      <c r="N1690" s="1"/>
      <c r="O1690" s="1"/>
      <c r="P1690" s="1"/>
      <c r="Q1690" s="1"/>
      <c r="R1690" s="1"/>
      <c r="S1690" s="1"/>
    </row>
    <row r="1692" spans="1:19" s="3" customFormat="1" x14ac:dyDescent="0.2">
      <c r="A1692" s="1"/>
      <c r="B1692" s="2"/>
      <c r="D1692" s="4"/>
      <c r="E1692" s="4"/>
      <c r="F1692" s="4"/>
      <c r="H1692" s="4"/>
      <c r="I1692" s="4"/>
      <c r="J1692" s="4"/>
      <c r="K1692" s="5"/>
      <c r="L1692" s="1"/>
      <c r="M1692" s="1"/>
      <c r="N1692" s="1"/>
      <c r="O1692" s="1"/>
      <c r="P1692" s="1"/>
      <c r="Q1692" s="1"/>
      <c r="R1692" s="1"/>
      <c r="S1692" s="1"/>
    </row>
    <row r="1693" spans="1:19" s="3" customFormat="1" x14ac:dyDescent="0.2">
      <c r="A1693" s="1"/>
      <c r="B1693" s="2"/>
      <c r="D1693" s="4"/>
      <c r="F1693" s="4"/>
      <c r="H1693" s="4"/>
      <c r="I1693" s="4"/>
      <c r="K1693" s="5"/>
      <c r="L1693" s="1"/>
      <c r="M1693" s="1"/>
      <c r="N1693" s="1"/>
      <c r="O1693" s="1"/>
      <c r="P1693" s="1"/>
      <c r="Q1693" s="1"/>
      <c r="R1693" s="1"/>
      <c r="S1693" s="1"/>
    </row>
    <row r="1694" spans="1:19" s="3" customFormat="1" x14ac:dyDescent="0.2">
      <c r="A1694" s="1"/>
      <c r="B1694" s="2"/>
      <c r="E1694" s="4"/>
      <c r="F1694" s="4"/>
      <c r="H1694" s="4"/>
      <c r="I1694" s="4"/>
      <c r="J1694" s="4"/>
      <c r="K1694" s="5"/>
      <c r="L1694" s="1"/>
      <c r="M1694" s="1"/>
      <c r="N1694" s="1"/>
      <c r="O1694" s="1"/>
      <c r="P1694" s="1"/>
      <c r="Q1694" s="1"/>
      <c r="R1694" s="1"/>
      <c r="S1694" s="1"/>
    </row>
    <row r="1697" spans="1:19" s="3" customFormat="1" x14ac:dyDescent="0.2">
      <c r="A1697" s="1"/>
      <c r="B1697" s="2"/>
      <c r="D1697" s="4"/>
      <c r="E1697" s="4"/>
      <c r="F1697" s="4"/>
      <c r="H1697" s="4"/>
      <c r="I1697" s="4"/>
      <c r="J1697" s="4"/>
      <c r="K1697" s="5"/>
      <c r="L1697" s="1"/>
      <c r="M1697" s="1"/>
      <c r="N1697" s="1"/>
      <c r="O1697" s="1"/>
      <c r="P1697" s="1"/>
      <c r="Q1697" s="1"/>
      <c r="R1697" s="1"/>
      <c r="S1697" s="1"/>
    </row>
    <row r="1698" spans="1:19" s="3" customFormat="1" x14ac:dyDescent="0.2">
      <c r="A1698" s="1"/>
      <c r="B1698" s="2"/>
      <c r="D1698" s="4"/>
      <c r="E1698" s="4"/>
      <c r="F1698" s="4"/>
      <c r="H1698" s="4"/>
      <c r="I1698" s="4"/>
      <c r="J1698" s="4"/>
      <c r="K1698" s="5"/>
      <c r="L1698" s="1"/>
      <c r="M1698" s="1"/>
      <c r="N1698" s="1"/>
      <c r="O1698" s="1"/>
      <c r="P1698" s="1"/>
      <c r="Q1698" s="1"/>
      <c r="R1698" s="1"/>
      <c r="S1698" s="1"/>
    </row>
    <row r="1699" spans="1:19" s="3" customFormat="1" x14ac:dyDescent="0.2">
      <c r="A1699" s="1"/>
      <c r="B1699" s="2"/>
      <c r="D1699" s="4"/>
      <c r="E1699" s="4"/>
      <c r="F1699" s="4"/>
      <c r="H1699" s="4"/>
      <c r="I1699" s="4"/>
      <c r="J1699" s="4"/>
      <c r="K1699" s="5"/>
      <c r="L1699" s="1"/>
      <c r="M1699" s="1"/>
      <c r="N1699" s="1"/>
      <c r="O1699" s="1"/>
      <c r="P1699" s="1"/>
      <c r="Q1699" s="1"/>
      <c r="R1699" s="1"/>
      <c r="S1699" s="1"/>
    </row>
    <row r="1700" spans="1:19" s="3" customFormat="1" x14ac:dyDescent="0.2">
      <c r="A1700" s="1"/>
      <c r="B1700" s="2"/>
      <c r="D1700" s="4"/>
      <c r="F1700" s="4"/>
      <c r="H1700" s="4"/>
      <c r="I1700" s="4"/>
      <c r="K1700" s="5"/>
      <c r="L1700" s="1"/>
      <c r="M1700" s="1"/>
      <c r="N1700" s="1"/>
      <c r="O1700" s="1"/>
      <c r="P1700" s="1"/>
      <c r="Q1700" s="1"/>
      <c r="R1700" s="1"/>
      <c r="S1700" s="1"/>
    </row>
    <row r="1701" spans="1:19" s="3" customFormat="1" x14ac:dyDescent="0.2">
      <c r="A1701" s="1"/>
      <c r="B1701" s="2"/>
      <c r="F1701" s="4"/>
      <c r="H1701" s="4"/>
      <c r="I1701" s="4"/>
      <c r="K1701" s="5"/>
      <c r="L1701" s="1"/>
      <c r="M1701" s="1"/>
      <c r="N1701" s="1"/>
      <c r="O1701" s="1"/>
      <c r="P1701" s="1"/>
      <c r="Q1701" s="1"/>
      <c r="R1701" s="1"/>
      <c r="S1701" s="1"/>
    </row>
    <row r="1702" spans="1:19" s="3" customFormat="1" x14ac:dyDescent="0.2">
      <c r="A1702" s="1"/>
      <c r="B1702" s="2"/>
      <c r="E1702" s="4"/>
      <c r="F1702" s="4"/>
      <c r="H1702" s="4"/>
      <c r="I1702" s="4"/>
      <c r="J1702" s="4"/>
      <c r="K1702" s="5"/>
      <c r="L1702" s="1"/>
      <c r="M1702" s="1"/>
      <c r="N1702" s="1"/>
      <c r="O1702" s="1"/>
      <c r="P1702" s="1"/>
      <c r="Q1702" s="1"/>
      <c r="R1702" s="1"/>
      <c r="S1702" s="1"/>
    </row>
    <row r="1704" spans="1:19" s="3" customFormat="1" x14ac:dyDescent="0.2">
      <c r="A1704" s="1"/>
      <c r="B1704" s="2"/>
      <c r="D1704" s="4"/>
      <c r="E1704" s="4"/>
      <c r="F1704" s="4"/>
      <c r="H1704" s="4"/>
      <c r="I1704" s="4"/>
      <c r="J1704" s="4"/>
      <c r="K1704" s="5"/>
      <c r="L1704" s="1"/>
      <c r="M1704" s="1"/>
      <c r="N1704" s="1"/>
      <c r="O1704" s="1"/>
      <c r="P1704" s="1"/>
      <c r="Q1704" s="1"/>
      <c r="R1704" s="1"/>
      <c r="S1704" s="1"/>
    </row>
    <row r="1706" spans="1:19" s="3" customFormat="1" x14ac:dyDescent="0.2">
      <c r="A1706" s="1"/>
      <c r="B1706" s="2"/>
      <c r="D1706" s="4"/>
      <c r="E1706" s="4"/>
      <c r="F1706" s="4"/>
      <c r="H1706" s="4"/>
      <c r="I1706" s="4"/>
      <c r="J1706" s="4"/>
      <c r="K1706" s="5"/>
      <c r="L1706" s="1"/>
      <c r="M1706" s="1"/>
      <c r="N1706" s="1"/>
      <c r="O1706" s="1"/>
      <c r="P1706" s="1"/>
      <c r="Q1706" s="1"/>
      <c r="R1706" s="1"/>
      <c r="S1706" s="1"/>
    </row>
    <row r="1707" spans="1:19" s="3" customFormat="1" x14ac:dyDescent="0.2">
      <c r="A1707" s="1"/>
      <c r="B1707" s="2"/>
      <c r="D1707" s="4"/>
      <c r="E1707" s="4"/>
      <c r="F1707" s="4"/>
      <c r="H1707" s="4"/>
      <c r="I1707" s="4"/>
      <c r="J1707" s="4"/>
      <c r="K1707" s="5"/>
      <c r="L1707" s="1"/>
      <c r="M1707" s="1"/>
      <c r="N1707" s="1"/>
      <c r="O1707" s="1"/>
      <c r="P1707" s="1"/>
      <c r="Q1707" s="1"/>
      <c r="R1707" s="1"/>
      <c r="S1707" s="1"/>
    </row>
    <row r="1708" spans="1:19" s="3" customFormat="1" x14ac:dyDescent="0.2">
      <c r="A1708" s="1"/>
      <c r="B1708" s="2"/>
      <c r="D1708" s="4"/>
      <c r="F1708" s="4"/>
      <c r="H1708" s="4"/>
      <c r="I1708" s="4"/>
      <c r="K1708" s="5"/>
      <c r="L1708" s="1"/>
      <c r="M1708" s="1"/>
      <c r="N1708" s="1"/>
      <c r="O1708" s="1"/>
      <c r="P1708" s="1"/>
      <c r="Q1708" s="1"/>
      <c r="R1708" s="1"/>
      <c r="S1708" s="1"/>
    </row>
    <row r="1709" spans="1:19" s="3" customFormat="1" x14ac:dyDescent="0.2">
      <c r="A1709" s="1"/>
      <c r="B1709" s="2"/>
      <c r="E1709" s="4"/>
      <c r="F1709" s="4"/>
      <c r="H1709" s="4"/>
      <c r="I1709" s="4"/>
      <c r="J1709" s="4"/>
      <c r="K1709" s="5"/>
      <c r="L1709" s="1"/>
      <c r="M1709" s="1"/>
      <c r="N1709" s="1"/>
      <c r="O1709" s="1"/>
      <c r="P1709" s="1"/>
      <c r="Q1709" s="1"/>
      <c r="R1709" s="1"/>
      <c r="S1709" s="1"/>
    </row>
    <row r="1710" spans="1:19" s="3" customFormat="1" x14ac:dyDescent="0.2">
      <c r="A1710" s="1"/>
      <c r="B1710" s="2"/>
      <c r="D1710" s="4"/>
      <c r="F1710" s="4"/>
      <c r="H1710" s="4"/>
      <c r="I1710" s="4"/>
      <c r="K1710" s="5"/>
      <c r="L1710" s="1"/>
      <c r="M1710" s="1"/>
      <c r="N1710" s="1"/>
      <c r="O1710" s="1"/>
      <c r="P1710" s="1"/>
      <c r="Q1710" s="1"/>
      <c r="R1710" s="1"/>
      <c r="S1710" s="1"/>
    </row>
    <row r="1711" spans="1:19" s="3" customFormat="1" x14ac:dyDescent="0.2">
      <c r="A1711" s="1"/>
      <c r="B1711" s="2"/>
      <c r="E1711" s="4"/>
      <c r="F1711" s="4"/>
      <c r="H1711" s="4"/>
      <c r="I1711" s="4"/>
      <c r="J1711" s="4"/>
      <c r="K1711" s="5"/>
      <c r="L1711" s="1"/>
      <c r="M1711" s="1"/>
      <c r="N1711" s="1"/>
      <c r="O1711" s="1"/>
      <c r="P1711" s="1"/>
      <c r="Q1711" s="1"/>
      <c r="R1711" s="1"/>
      <c r="S1711" s="1"/>
    </row>
    <row r="1712" spans="1:19" s="3" customFormat="1" x14ac:dyDescent="0.2">
      <c r="A1712" s="1"/>
      <c r="B1712" s="2"/>
      <c r="D1712" s="4"/>
      <c r="F1712" s="4"/>
      <c r="H1712" s="4"/>
      <c r="I1712" s="4"/>
      <c r="K1712" s="5"/>
      <c r="L1712" s="1"/>
      <c r="M1712" s="1"/>
      <c r="N1712" s="1"/>
      <c r="O1712" s="1"/>
      <c r="P1712" s="1"/>
      <c r="Q1712" s="1"/>
      <c r="R1712" s="1"/>
      <c r="S1712" s="1"/>
    </row>
    <row r="1713" spans="1:19" s="3" customFormat="1" x14ac:dyDescent="0.2">
      <c r="A1713" s="1"/>
      <c r="B1713" s="2"/>
      <c r="F1713" s="4"/>
      <c r="H1713" s="4"/>
      <c r="I1713" s="4"/>
      <c r="K1713" s="5"/>
      <c r="L1713" s="1"/>
      <c r="M1713" s="1"/>
      <c r="N1713" s="1"/>
      <c r="O1713" s="1"/>
      <c r="P1713" s="1"/>
      <c r="Q1713" s="1"/>
      <c r="R1713" s="1"/>
      <c r="S1713" s="1"/>
    </row>
    <row r="1714" spans="1:19" s="3" customFormat="1" x14ac:dyDescent="0.2">
      <c r="A1714" s="1"/>
      <c r="B1714" s="2"/>
      <c r="E1714" s="4"/>
      <c r="F1714" s="4"/>
      <c r="H1714" s="4"/>
      <c r="I1714" s="4"/>
      <c r="J1714" s="4"/>
      <c r="K1714" s="5"/>
      <c r="L1714" s="1"/>
      <c r="M1714" s="1"/>
      <c r="N1714" s="1"/>
      <c r="O1714" s="1"/>
      <c r="P1714" s="1"/>
      <c r="Q1714" s="1"/>
      <c r="R1714" s="1"/>
      <c r="S1714" s="1"/>
    </row>
    <row r="1715" spans="1:19" s="3" customFormat="1" x14ac:dyDescent="0.2">
      <c r="A1715" s="1"/>
      <c r="B1715" s="2"/>
      <c r="D1715" s="4"/>
      <c r="E1715" s="4"/>
      <c r="F1715" s="4"/>
      <c r="H1715" s="4"/>
      <c r="I1715" s="4"/>
      <c r="J1715" s="4"/>
      <c r="K1715" s="5"/>
      <c r="L1715" s="1"/>
      <c r="M1715" s="1"/>
      <c r="N1715" s="1"/>
      <c r="O1715" s="1"/>
      <c r="P1715" s="1"/>
      <c r="Q1715" s="1"/>
      <c r="R1715" s="1"/>
      <c r="S1715" s="1"/>
    </row>
    <row r="1719" spans="1:19" s="3" customFormat="1" x14ac:dyDescent="0.2">
      <c r="A1719" s="1"/>
      <c r="B1719" s="2"/>
      <c r="D1719" s="4"/>
      <c r="F1719" s="4"/>
      <c r="H1719" s="4"/>
      <c r="I1719" s="4"/>
      <c r="K1719" s="5"/>
      <c r="L1719" s="1"/>
      <c r="M1719" s="1"/>
      <c r="N1719" s="1"/>
      <c r="O1719" s="1"/>
      <c r="P1719" s="1"/>
      <c r="Q1719" s="1"/>
      <c r="R1719" s="1"/>
      <c r="S1719" s="1"/>
    </row>
    <row r="1720" spans="1:19" s="3" customFormat="1" x14ac:dyDescent="0.2">
      <c r="A1720" s="1"/>
      <c r="B1720" s="2"/>
      <c r="E1720" s="4"/>
      <c r="F1720" s="4"/>
      <c r="H1720" s="4"/>
      <c r="I1720" s="4"/>
      <c r="J1720" s="4"/>
      <c r="K1720" s="5"/>
      <c r="L1720" s="1"/>
      <c r="M1720" s="1"/>
      <c r="N1720" s="1"/>
      <c r="O1720" s="1"/>
      <c r="P1720" s="1"/>
      <c r="Q1720" s="1"/>
      <c r="R1720" s="1"/>
      <c r="S1720" s="1"/>
    </row>
    <row r="1723" spans="1:19" s="3" customFormat="1" x14ac:dyDescent="0.2">
      <c r="A1723" s="1"/>
      <c r="B1723" s="2"/>
      <c r="D1723" s="4"/>
      <c r="F1723" s="4"/>
      <c r="H1723" s="4"/>
      <c r="I1723" s="4"/>
      <c r="K1723" s="5"/>
      <c r="L1723" s="1"/>
      <c r="M1723" s="1"/>
      <c r="N1723" s="1"/>
      <c r="O1723" s="1"/>
      <c r="P1723" s="1"/>
      <c r="Q1723" s="1"/>
      <c r="R1723" s="1"/>
      <c r="S1723" s="1"/>
    </row>
    <row r="1724" spans="1:19" s="3" customFormat="1" x14ac:dyDescent="0.2">
      <c r="A1724" s="1"/>
      <c r="B1724" s="2"/>
      <c r="E1724" s="4"/>
      <c r="F1724" s="4"/>
      <c r="H1724" s="4"/>
      <c r="I1724" s="4"/>
      <c r="J1724" s="4"/>
      <c r="K1724" s="5"/>
      <c r="L1724" s="1"/>
      <c r="M1724" s="1"/>
      <c r="N1724" s="1"/>
      <c r="O1724" s="1"/>
      <c r="P1724" s="1"/>
      <c r="Q1724" s="1"/>
      <c r="R1724" s="1"/>
      <c r="S1724" s="1"/>
    </row>
    <row r="1726" spans="1:19" s="3" customFormat="1" x14ac:dyDescent="0.2">
      <c r="A1726" s="1"/>
      <c r="B1726" s="2"/>
      <c r="D1726" s="4"/>
      <c r="E1726" s="4"/>
      <c r="F1726" s="4"/>
      <c r="H1726" s="4"/>
      <c r="I1726" s="4"/>
      <c r="J1726" s="4"/>
      <c r="K1726" s="5"/>
      <c r="L1726" s="1"/>
      <c r="M1726" s="1"/>
      <c r="N1726" s="1"/>
      <c r="O1726" s="1"/>
      <c r="P1726" s="1"/>
      <c r="Q1726" s="1"/>
      <c r="R1726" s="1"/>
      <c r="S1726" s="1"/>
    </row>
    <row r="1727" spans="1:19" s="3" customFormat="1" x14ac:dyDescent="0.2">
      <c r="A1727" s="1"/>
      <c r="B1727" s="2"/>
      <c r="D1727" s="4"/>
      <c r="E1727" s="4"/>
      <c r="F1727" s="4"/>
      <c r="H1727" s="4"/>
      <c r="I1727" s="4"/>
      <c r="J1727" s="4"/>
      <c r="K1727" s="5"/>
      <c r="L1727" s="1"/>
      <c r="M1727" s="1"/>
      <c r="N1727" s="1"/>
      <c r="O1727" s="1"/>
      <c r="P1727" s="1"/>
      <c r="Q1727" s="1"/>
      <c r="R1727" s="1"/>
      <c r="S1727" s="1"/>
    </row>
    <row r="1729" spans="1:19" s="3" customFormat="1" x14ac:dyDescent="0.2">
      <c r="A1729" s="1"/>
      <c r="B1729" s="2"/>
      <c r="D1729" s="4"/>
      <c r="F1729" s="4"/>
      <c r="H1729" s="4"/>
      <c r="I1729" s="4"/>
      <c r="K1729" s="5"/>
      <c r="L1729" s="1"/>
      <c r="M1729" s="1"/>
      <c r="N1729" s="1"/>
      <c r="O1729" s="1"/>
      <c r="P1729" s="1"/>
      <c r="Q1729" s="1"/>
      <c r="R1729" s="1"/>
      <c r="S1729" s="1"/>
    </row>
    <row r="1730" spans="1:19" s="3" customFormat="1" x14ac:dyDescent="0.2">
      <c r="A1730" s="1"/>
      <c r="B1730" s="2"/>
      <c r="F1730" s="4"/>
      <c r="H1730" s="4"/>
      <c r="I1730" s="4"/>
      <c r="K1730" s="5"/>
      <c r="L1730" s="1"/>
      <c r="M1730" s="1"/>
      <c r="N1730" s="1"/>
      <c r="O1730" s="1"/>
      <c r="P1730" s="1"/>
      <c r="Q1730" s="1"/>
      <c r="R1730" s="1"/>
      <c r="S1730" s="1"/>
    </row>
    <row r="1731" spans="1:19" s="3" customFormat="1" x14ac:dyDescent="0.2">
      <c r="A1731" s="1"/>
      <c r="B1731" s="2"/>
      <c r="E1731" s="4"/>
      <c r="F1731" s="4"/>
      <c r="H1731" s="4"/>
      <c r="I1731" s="4"/>
      <c r="J1731" s="4"/>
      <c r="K1731" s="5"/>
      <c r="L1731" s="1"/>
      <c r="M1731" s="1"/>
      <c r="N1731" s="1"/>
      <c r="O1731" s="1"/>
      <c r="P1731" s="1"/>
      <c r="Q1731" s="1"/>
      <c r="R1731" s="1"/>
      <c r="S1731" s="1"/>
    </row>
    <row r="1732" spans="1:19" s="3" customFormat="1" x14ac:dyDescent="0.2">
      <c r="A1732" s="1"/>
      <c r="B1732" s="2"/>
      <c r="D1732" s="4"/>
      <c r="F1732" s="4"/>
      <c r="H1732" s="4"/>
      <c r="I1732" s="4"/>
      <c r="K1732" s="5"/>
      <c r="L1732" s="1"/>
      <c r="M1732" s="1"/>
      <c r="N1732" s="1"/>
      <c r="O1732" s="1"/>
      <c r="P1732" s="1"/>
      <c r="Q1732" s="1"/>
      <c r="R1732" s="1"/>
      <c r="S1732" s="1"/>
    </row>
    <row r="1733" spans="1:19" s="3" customFormat="1" x14ac:dyDescent="0.2">
      <c r="A1733" s="1"/>
      <c r="B1733" s="2"/>
      <c r="E1733" s="4"/>
      <c r="F1733" s="4"/>
      <c r="H1733" s="4"/>
      <c r="I1733" s="4"/>
      <c r="J1733" s="4"/>
      <c r="K1733" s="5"/>
      <c r="L1733" s="1"/>
      <c r="M1733" s="1"/>
      <c r="N1733" s="1"/>
      <c r="O1733" s="1"/>
      <c r="P1733" s="1"/>
      <c r="Q1733" s="1"/>
      <c r="R1733" s="1"/>
      <c r="S1733" s="1"/>
    </row>
    <row r="1734" spans="1:19" s="3" customFormat="1" x14ac:dyDescent="0.2">
      <c r="A1734" s="1"/>
      <c r="B1734" s="2"/>
      <c r="D1734" s="4"/>
      <c r="F1734" s="4"/>
      <c r="H1734" s="4"/>
      <c r="I1734" s="4"/>
      <c r="K1734" s="5"/>
      <c r="L1734" s="1"/>
      <c r="M1734" s="1"/>
      <c r="N1734" s="1"/>
      <c r="O1734" s="1"/>
      <c r="P1734" s="1"/>
      <c r="Q1734" s="1"/>
      <c r="R1734" s="1"/>
      <c r="S1734" s="1"/>
    </row>
    <row r="1735" spans="1:19" s="3" customFormat="1" x14ac:dyDescent="0.2">
      <c r="A1735" s="1"/>
      <c r="B1735" s="2"/>
      <c r="E1735" s="4"/>
      <c r="F1735" s="4"/>
      <c r="H1735" s="4"/>
      <c r="I1735" s="4"/>
      <c r="J1735" s="4"/>
      <c r="K1735" s="5"/>
      <c r="L1735" s="1"/>
      <c r="M1735" s="1"/>
      <c r="N1735" s="1"/>
      <c r="O1735" s="1"/>
      <c r="P1735" s="1"/>
      <c r="Q1735" s="1"/>
      <c r="R1735" s="1"/>
      <c r="S1735" s="1"/>
    </row>
    <row r="1736" spans="1:19" s="3" customFormat="1" x14ac:dyDescent="0.2">
      <c r="A1736" s="1"/>
      <c r="B1736" s="2"/>
      <c r="D1736" s="4"/>
      <c r="F1736" s="4"/>
      <c r="H1736" s="4"/>
      <c r="I1736" s="4"/>
      <c r="K1736" s="5"/>
      <c r="L1736" s="1"/>
      <c r="M1736" s="1"/>
      <c r="N1736" s="1"/>
      <c r="O1736" s="1"/>
      <c r="P1736" s="1"/>
      <c r="Q1736" s="1"/>
      <c r="R1736" s="1"/>
      <c r="S1736" s="1"/>
    </row>
    <row r="1737" spans="1:19" s="3" customFormat="1" x14ac:dyDescent="0.2">
      <c r="A1737" s="1"/>
      <c r="B1737" s="2"/>
      <c r="F1737" s="4"/>
      <c r="H1737" s="4"/>
      <c r="I1737" s="4"/>
      <c r="K1737" s="5"/>
      <c r="L1737" s="1"/>
      <c r="M1737" s="1"/>
      <c r="N1737" s="1"/>
      <c r="O1737" s="1"/>
      <c r="P1737" s="1"/>
      <c r="Q1737" s="1"/>
      <c r="R1737" s="1"/>
      <c r="S1737" s="1"/>
    </row>
    <row r="1738" spans="1:19" s="3" customFormat="1" x14ac:dyDescent="0.2">
      <c r="A1738" s="1"/>
      <c r="B1738" s="2"/>
      <c r="E1738" s="4"/>
      <c r="F1738" s="4"/>
      <c r="H1738" s="4"/>
      <c r="I1738" s="4"/>
      <c r="J1738" s="4"/>
      <c r="K1738" s="5"/>
      <c r="L1738" s="1"/>
      <c r="M1738" s="1"/>
      <c r="N1738" s="1"/>
      <c r="O1738" s="1"/>
      <c r="P1738" s="1"/>
      <c r="Q1738" s="1"/>
      <c r="R1738" s="1"/>
      <c r="S1738" s="1"/>
    </row>
    <row r="1739" spans="1:19" s="3" customFormat="1" x14ac:dyDescent="0.2">
      <c r="A1739" s="1"/>
      <c r="B1739" s="2"/>
      <c r="D1739" s="4"/>
      <c r="F1739" s="4"/>
      <c r="H1739" s="4"/>
      <c r="I1739" s="4"/>
      <c r="K1739" s="5"/>
      <c r="L1739" s="1"/>
      <c r="M1739" s="1"/>
      <c r="N1739" s="1"/>
      <c r="O1739" s="1"/>
      <c r="P1739" s="1"/>
      <c r="Q1739" s="1"/>
      <c r="R1739" s="1"/>
      <c r="S1739" s="1"/>
    </row>
    <row r="1740" spans="1:19" s="3" customFormat="1" x14ac:dyDescent="0.2">
      <c r="A1740" s="1"/>
      <c r="B1740" s="2"/>
      <c r="F1740" s="4"/>
      <c r="H1740" s="4"/>
      <c r="I1740" s="4"/>
      <c r="K1740" s="5"/>
      <c r="L1740" s="1"/>
      <c r="M1740" s="1"/>
      <c r="N1740" s="1"/>
      <c r="O1740" s="1"/>
      <c r="P1740" s="1"/>
      <c r="Q1740" s="1"/>
      <c r="R1740" s="1"/>
      <c r="S1740" s="1"/>
    </row>
    <row r="1741" spans="1:19" s="3" customFormat="1" x14ac:dyDescent="0.2">
      <c r="A1741" s="1"/>
      <c r="B1741" s="2"/>
      <c r="F1741" s="4"/>
      <c r="H1741" s="4"/>
      <c r="I1741" s="4"/>
      <c r="K1741" s="5"/>
      <c r="L1741" s="1"/>
      <c r="M1741" s="1"/>
      <c r="N1741" s="1"/>
      <c r="O1741" s="1"/>
      <c r="P1741" s="1"/>
      <c r="Q1741" s="1"/>
      <c r="R1741" s="1"/>
      <c r="S1741" s="1"/>
    </row>
    <row r="1742" spans="1:19" s="3" customFormat="1" x14ac:dyDescent="0.2">
      <c r="A1742" s="1"/>
      <c r="B1742" s="2"/>
      <c r="F1742" s="4"/>
      <c r="H1742" s="4"/>
      <c r="I1742" s="4"/>
      <c r="K1742" s="5"/>
      <c r="L1742" s="1"/>
      <c r="M1742" s="1"/>
      <c r="N1742" s="1"/>
      <c r="O1742" s="1"/>
      <c r="P1742" s="1"/>
      <c r="Q1742" s="1"/>
      <c r="R1742" s="1"/>
      <c r="S1742" s="1"/>
    </row>
    <row r="1743" spans="1:19" s="3" customFormat="1" x14ac:dyDescent="0.2">
      <c r="A1743" s="1"/>
      <c r="B1743" s="2"/>
      <c r="E1743" s="4"/>
      <c r="F1743" s="4"/>
      <c r="H1743" s="4"/>
      <c r="I1743" s="4"/>
      <c r="J1743" s="4"/>
      <c r="K1743" s="5"/>
      <c r="L1743" s="1"/>
      <c r="M1743" s="1"/>
      <c r="N1743" s="1"/>
      <c r="O1743" s="1"/>
      <c r="P1743" s="1"/>
      <c r="Q1743" s="1"/>
      <c r="R1743" s="1"/>
      <c r="S1743" s="1"/>
    </row>
    <row r="1745" spans="1:19" s="3" customFormat="1" x14ac:dyDescent="0.2">
      <c r="A1745" s="1"/>
      <c r="B1745" s="2"/>
      <c r="D1745" s="4"/>
      <c r="E1745" s="4"/>
      <c r="F1745" s="4"/>
      <c r="H1745" s="4"/>
      <c r="I1745" s="4"/>
      <c r="J1745" s="4"/>
      <c r="K1745" s="5"/>
      <c r="L1745" s="1"/>
      <c r="M1745" s="1"/>
      <c r="N1745" s="1"/>
      <c r="O1745" s="1"/>
      <c r="P1745" s="1"/>
      <c r="Q1745" s="1"/>
      <c r="R1745" s="1"/>
      <c r="S1745" s="1"/>
    </row>
    <row r="1747" spans="1:19" s="3" customFormat="1" x14ac:dyDescent="0.2">
      <c r="A1747" s="1"/>
      <c r="B1747" s="2"/>
      <c r="D1747" s="4"/>
      <c r="F1747" s="4"/>
      <c r="H1747" s="4"/>
      <c r="I1747" s="4"/>
      <c r="K1747" s="5"/>
      <c r="L1747" s="1"/>
      <c r="M1747" s="1"/>
      <c r="N1747" s="1"/>
      <c r="O1747" s="1"/>
      <c r="P1747" s="1"/>
      <c r="Q1747" s="1"/>
      <c r="R1747" s="1"/>
      <c r="S1747" s="1"/>
    </row>
    <row r="1748" spans="1:19" s="3" customFormat="1" x14ac:dyDescent="0.2">
      <c r="A1748" s="1"/>
      <c r="B1748" s="2"/>
      <c r="E1748" s="4"/>
      <c r="F1748" s="4"/>
      <c r="H1748" s="4"/>
      <c r="I1748" s="4"/>
      <c r="J1748" s="4"/>
      <c r="K1748" s="5"/>
      <c r="L1748" s="1"/>
      <c r="M1748" s="1"/>
      <c r="N1748" s="1"/>
      <c r="O1748" s="1"/>
      <c r="P1748" s="1"/>
      <c r="Q1748" s="1"/>
      <c r="R1748" s="1"/>
      <c r="S1748" s="1"/>
    </row>
    <row r="1749" spans="1:19" s="3" customFormat="1" x14ac:dyDescent="0.2">
      <c r="A1749" s="1"/>
      <c r="B1749" s="2"/>
      <c r="D1749" s="4"/>
      <c r="E1749" s="4"/>
      <c r="F1749" s="4"/>
      <c r="H1749" s="4"/>
      <c r="I1749" s="4"/>
      <c r="J1749" s="4"/>
      <c r="K1749" s="5"/>
      <c r="L1749" s="1"/>
      <c r="M1749" s="1"/>
      <c r="N1749" s="1"/>
      <c r="O1749" s="1"/>
      <c r="P1749" s="1"/>
      <c r="Q1749" s="1"/>
      <c r="R1749" s="1"/>
      <c r="S1749" s="1"/>
    </row>
    <row r="1750" spans="1:19" s="3" customFormat="1" x14ac:dyDescent="0.2">
      <c r="A1750" s="1"/>
      <c r="B1750" s="2"/>
      <c r="D1750" s="4"/>
      <c r="F1750" s="4"/>
      <c r="H1750" s="4"/>
      <c r="I1750" s="4"/>
      <c r="K1750" s="5"/>
      <c r="L1750" s="1"/>
      <c r="M1750" s="1"/>
      <c r="N1750" s="1"/>
      <c r="O1750" s="1"/>
      <c r="P1750" s="1"/>
      <c r="Q1750" s="1"/>
      <c r="R1750" s="1"/>
      <c r="S1750" s="1"/>
    </row>
    <row r="1751" spans="1:19" s="3" customFormat="1" x14ac:dyDescent="0.2">
      <c r="A1751" s="1"/>
      <c r="B1751" s="2"/>
      <c r="E1751" s="4"/>
      <c r="F1751" s="4"/>
      <c r="H1751" s="4"/>
      <c r="I1751" s="4"/>
      <c r="J1751" s="4"/>
      <c r="K1751" s="5"/>
      <c r="L1751" s="1"/>
      <c r="M1751" s="1"/>
      <c r="N1751" s="1"/>
      <c r="O1751" s="1"/>
      <c r="P1751" s="1"/>
      <c r="Q1751" s="1"/>
      <c r="R1751" s="1"/>
      <c r="S1751" s="1"/>
    </row>
    <row r="1752" spans="1:19" s="3" customFormat="1" x14ac:dyDescent="0.2">
      <c r="A1752" s="1"/>
      <c r="B1752" s="2"/>
      <c r="D1752" s="4"/>
      <c r="F1752" s="4"/>
      <c r="H1752" s="4"/>
      <c r="I1752" s="4"/>
      <c r="K1752" s="5"/>
      <c r="L1752" s="1"/>
      <c r="M1752" s="1"/>
      <c r="N1752" s="1"/>
      <c r="O1752" s="1"/>
      <c r="P1752" s="1"/>
      <c r="Q1752" s="1"/>
      <c r="R1752" s="1"/>
      <c r="S1752" s="1"/>
    </row>
    <row r="1753" spans="1:19" s="3" customFormat="1" x14ac:dyDescent="0.2">
      <c r="A1753" s="1"/>
      <c r="B1753" s="2"/>
      <c r="E1753" s="4"/>
      <c r="F1753" s="4"/>
      <c r="H1753" s="4"/>
      <c r="I1753" s="4"/>
      <c r="J1753" s="4"/>
      <c r="K1753" s="5"/>
      <c r="L1753" s="1"/>
      <c r="M1753" s="1"/>
      <c r="N1753" s="1"/>
      <c r="O1753" s="1"/>
      <c r="P1753" s="1"/>
      <c r="Q1753" s="1"/>
      <c r="R1753" s="1"/>
      <c r="S1753" s="1"/>
    </row>
    <row r="1755" spans="1:19" s="3" customFormat="1" x14ac:dyDescent="0.2">
      <c r="A1755" s="1"/>
      <c r="B1755" s="2"/>
      <c r="D1755" s="4"/>
      <c r="E1755" s="4"/>
      <c r="F1755" s="4"/>
      <c r="H1755" s="4"/>
      <c r="I1755" s="4"/>
      <c r="J1755" s="4"/>
      <c r="K1755" s="5"/>
      <c r="L1755" s="1"/>
      <c r="M1755" s="1"/>
      <c r="N1755" s="1"/>
      <c r="O1755" s="1"/>
      <c r="P1755" s="1"/>
      <c r="Q1755" s="1"/>
      <c r="R1755" s="1"/>
      <c r="S1755" s="1"/>
    </row>
    <row r="1756" spans="1:19" s="3" customFormat="1" x14ac:dyDescent="0.2">
      <c r="A1756" s="1"/>
      <c r="B1756" s="2"/>
      <c r="D1756" s="4"/>
      <c r="F1756" s="4"/>
      <c r="H1756" s="4"/>
      <c r="I1756" s="4"/>
      <c r="K1756" s="5"/>
      <c r="L1756" s="1"/>
      <c r="M1756" s="1"/>
      <c r="N1756" s="1"/>
      <c r="O1756" s="1"/>
      <c r="P1756" s="1"/>
      <c r="Q1756" s="1"/>
      <c r="R1756" s="1"/>
      <c r="S1756" s="1"/>
    </row>
    <row r="1757" spans="1:19" s="3" customFormat="1" x14ac:dyDescent="0.2">
      <c r="A1757" s="1"/>
      <c r="B1757" s="2"/>
      <c r="E1757" s="4"/>
      <c r="F1757" s="4"/>
      <c r="H1757" s="4"/>
      <c r="I1757" s="4"/>
      <c r="J1757" s="4"/>
      <c r="K1757" s="5"/>
      <c r="L1757" s="1"/>
      <c r="M1757" s="1"/>
      <c r="N1757" s="1"/>
      <c r="O1757" s="1"/>
      <c r="P1757" s="1"/>
      <c r="Q1757" s="1"/>
      <c r="R1757" s="1"/>
      <c r="S1757" s="1"/>
    </row>
    <row r="1758" spans="1:19" s="3" customFormat="1" x14ac:dyDescent="0.2">
      <c r="A1758" s="1"/>
      <c r="B1758" s="2"/>
      <c r="D1758" s="4"/>
      <c r="E1758" s="4"/>
      <c r="F1758" s="4"/>
      <c r="H1758" s="4"/>
      <c r="I1758" s="4"/>
      <c r="J1758" s="4"/>
      <c r="K1758" s="5"/>
      <c r="L1758" s="1"/>
      <c r="M1758" s="1"/>
      <c r="N1758" s="1"/>
      <c r="O1758" s="1"/>
      <c r="P1758" s="1"/>
      <c r="Q1758" s="1"/>
      <c r="R1758" s="1"/>
      <c r="S1758" s="1"/>
    </row>
    <row r="1760" spans="1:19" s="3" customFormat="1" x14ac:dyDescent="0.2">
      <c r="A1760" s="1"/>
      <c r="B1760" s="2"/>
      <c r="D1760" s="4"/>
      <c r="F1760" s="4"/>
      <c r="H1760" s="4"/>
      <c r="I1760" s="4"/>
      <c r="K1760" s="5"/>
      <c r="L1760" s="1"/>
      <c r="M1760" s="1"/>
      <c r="N1760" s="1"/>
      <c r="O1760" s="1"/>
      <c r="P1760" s="1"/>
      <c r="Q1760" s="1"/>
      <c r="R1760" s="1"/>
      <c r="S1760" s="1"/>
    </row>
    <row r="1761" spans="1:19" s="3" customFormat="1" x14ac:dyDescent="0.2">
      <c r="A1761" s="1"/>
      <c r="B1761" s="2"/>
      <c r="E1761" s="4"/>
      <c r="F1761" s="4"/>
      <c r="H1761" s="4"/>
      <c r="I1761" s="4"/>
      <c r="J1761" s="4"/>
      <c r="K1761" s="5"/>
      <c r="L1761" s="1"/>
      <c r="M1761" s="1"/>
      <c r="N1761" s="1"/>
      <c r="O1761" s="1"/>
      <c r="P1761" s="1"/>
      <c r="Q1761" s="1"/>
      <c r="R1761" s="1"/>
      <c r="S1761" s="1"/>
    </row>
    <row r="1762" spans="1:19" s="3" customFormat="1" x14ac:dyDescent="0.2">
      <c r="A1762" s="1"/>
      <c r="B1762" s="2"/>
      <c r="D1762" s="4"/>
      <c r="E1762" s="4"/>
      <c r="F1762" s="4"/>
      <c r="H1762" s="4"/>
      <c r="I1762" s="4"/>
      <c r="J1762" s="4"/>
      <c r="K1762" s="5"/>
      <c r="L1762" s="1"/>
      <c r="M1762" s="1"/>
      <c r="N1762" s="1"/>
      <c r="O1762" s="1"/>
      <c r="P1762" s="1"/>
      <c r="Q1762" s="1"/>
      <c r="R1762" s="1"/>
      <c r="S1762" s="1"/>
    </row>
    <row r="1763" spans="1:19" s="3" customFormat="1" x14ac:dyDescent="0.2">
      <c r="A1763" s="1"/>
      <c r="B1763" s="2"/>
      <c r="D1763" s="4"/>
      <c r="E1763" s="4"/>
      <c r="F1763" s="4"/>
      <c r="H1763" s="4"/>
      <c r="I1763" s="4"/>
      <c r="J1763" s="4"/>
      <c r="K1763" s="5"/>
      <c r="L1763" s="1"/>
      <c r="M1763" s="1"/>
      <c r="N1763" s="1"/>
      <c r="O1763" s="1"/>
      <c r="P1763" s="1"/>
      <c r="Q1763" s="1"/>
      <c r="R1763" s="1"/>
      <c r="S1763" s="1"/>
    </row>
    <row r="1765" spans="1:19" s="3" customFormat="1" x14ac:dyDescent="0.2">
      <c r="A1765" s="1"/>
      <c r="B1765" s="2"/>
      <c r="D1765" s="4"/>
      <c r="E1765" s="4"/>
      <c r="F1765" s="4"/>
      <c r="H1765" s="4"/>
      <c r="I1765" s="4"/>
      <c r="J1765" s="4"/>
      <c r="K1765" s="5"/>
      <c r="L1765" s="1"/>
      <c r="M1765" s="1"/>
      <c r="N1765" s="1"/>
      <c r="O1765" s="1"/>
      <c r="P1765" s="1"/>
      <c r="Q1765" s="1"/>
      <c r="R1765" s="1"/>
      <c r="S1765" s="1"/>
    </row>
    <row r="1766" spans="1:19" s="3" customFormat="1" x14ac:dyDescent="0.2">
      <c r="A1766" s="1"/>
      <c r="B1766" s="2"/>
      <c r="D1766" s="4"/>
      <c r="F1766" s="4"/>
      <c r="H1766" s="4"/>
      <c r="I1766" s="4"/>
      <c r="K1766" s="5"/>
      <c r="L1766" s="1"/>
      <c r="M1766" s="1"/>
      <c r="N1766" s="1"/>
      <c r="O1766" s="1"/>
      <c r="P1766" s="1"/>
      <c r="Q1766" s="1"/>
      <c r="R1766" s="1"/>
      <c r="S1766" s="1"/>
    </row>
    <row r="1767" spans="1:19" s="3" customFormat="1" x14ac:dyDescent="0.2">
      <c r="A1767" s="1"/>
      <c r="B1767" s="2"/>
      <c r="F1767" s="4"/>
      <c r="H1767" s="4"/>
      <c r="I1767" s="4"/>
      <c r="K1767" s="5"/>
      <c r="L1767" s="1"/>
      <c r="M1767" s="1"/>
      <c r="N1767" s="1"/>
      <c r="O1767" s="1"/>
      <c r="P1767" s="1"/>
      <c r="Q1767" s="1"/>
      <c r="R1767" s="1"/>
      <c r="S1767" s="1"/>
    </row>
    <row r="1768" spans="1:19" s="3" customFormat="1" x14ac:dyDescent="0.2">
      <c r="A1768" s="1"/>
      <c r="B1768" s="2"/>
      <c r="F1768" s="4"/>
      <c r="H1768" s="4"/>
      <c r="I1768" s="4"/>
      <c r="K1768" s="5"/>
      <c r="L1768" s="1"/>
      <c r="M1768" s="1"/>
      <c r="N1768" s="1"/>
      <c r="O1768" s="1"/>
      <c r="P1768" s="1"/>
      <c r="Q1768" s="1"/>
      <c r="R1768" s="1"/>
      <c r="S1768" s="1"/>
    </row>
    <row r="1769" spans="1:19" s="3" customFormat="1" x14ac:dyDescent="0.2">
      <c r="A1769" s="1"/>
      <c r="B1769" s="2"/>
      <c r="E1769" s="4"/>
      <c r="F1769" s="4"/>
      <c r="H1769" s="4"/>
      <c r="I1769" s="4"/>
      <c r="J1769" s="4"/>
      <c r="K1769" s="5"/>
      <c r="L1769" s="1"/>
      <c r="M1769" s="1"/>
      <c r="N1769" s="1"/>
      <c r="O1769" s="1"/>
      <c r="P1769" s="1"/>
      <c r="Q1769" s="1"/>
      <c r="R1769" s="1"/>
      <c r="S1769" s="1"/>
    </row>
    <row r="1773" spans="1:19" s="3" customFormat="1" x14ac:dyDescent="0.2">
      <c r="A1773" s="1"/>
      <c r="B1773" s="2"/>
      <c r="D1773" s="4"/>
      <c r="E1773" s="4"/>
      <c r="F1773" s="4"/>
      <c r="H1773" s="4"/>
      <c r="I1773" s="4"/>
      <c r="J1773" s="4"/>
      <c r="K1773" s="5"/>
      <c r="L1773" s="1"/>
      <c r="M1773" s="1"/>
      <c r="N1773" s="1"/>
      <c r="O1773" s="1"/>
      <c r="P1773" s="1"/>
      <c r="Q1773" s="1"/>
      <c r="R1773" s="1"/>
      <c r="S1773" s="1"/>
    </row>
    <row r="1775" spans="1:19" s="3" customFormat="1" x14ac:dyDescent="0.2">
      <c r="A1775" s="1"/>
      <c r="B1775" s="2"/>
      <c r="D1775" s="4"/>
      <c r="F1775" s="4"/>
      <c r="H1775" s="4"/>
      <c r="I1775" s="4"/>
      <c r="K1775" s="5"/>
      <c r="L1775" s="1"/>
      <c r="M1775" s="1"/>
      <c r="N1775" s="1"/>
      <c r="O1775" s="1"/>
      <c r="P1775" s="1"/>
      <c r="Q1775" s="1"/>
      <c r="R1775" s="1"/>
      <c r="S1775" s="1"/>
    </row>
    <row r="1776" spans="1:19" s="3" customFormat="1" x14ac:dyDescent="0.2">
      <c r="A1776" s="1"/>
      <c r="B1776" s="2"/>
      <c r="F1776" s="4"/>
      <c r="H1776" s="4"/>
      <c r="I1776" s="4"/>
      <c r="K1776" s="5"/>
      <c r="L1776" s="1"/>
      <c r="M1776" s="1"/>
      <c r="N1776" s="1"/>
      <c r="O1776" s="1"/>
      <c r="P1776" s="1"/>
      <c r="Q1776" s="1"/>
      <c r="R1776" s="1"/>
      <c r="S1776" s="1"/>
    </row>
    <row r="1777" spans="1:19" s="3" customFormat="1" x14ac:dyDescent="0.2">
      <c r="A1777" s="1"/>
      <c r="B1777" s="2"/>
      <c r="F1777" s="4"/>
      <c r="H1777" s="4"/>
      <c r="I1777" s="4"/>
      <c r="K1777" s="5"/>
      <c r="L1777" s="1"/>
      <c r="M1777" s="1"/>
      <c r="N1777" s="1"/>
      <c r="O1777" s="1"/>
      <c r="P1777" s="1"/>
      <c r="Q1777" s="1"/>
      <c r="R1777" s="1"/>
      <c r="S1777" s="1"/>
    </row>
    <row r="1778" spans="1:19" s="3" customFormat="1" x14ac:dyDescent="0.2">
      <c r="A1778" s="1"/>
      <c r="B1778" s="2"/>
      <c r="E1778" s="4"/>
      <c r="F1778" s="4"/>
      <c r="H1778" s="4"/>
      <c r="I1778" s="4"/>
      <c r="J1778" s="4"/>
      <c r="K1778" s="5"/>
      <c r="L1778" s="1"/>
      <c r="M1778" s="1"/>
      <c r="N1778" s="1"/>
      <c r="O1778" s="1"/>
      <c r="P1778" s="1"/>
      <c r="Q1778" s="1"/>
      <c r="R1778" s="1"/>
      <c r="S1778" s="1"/>
    </row>
    <row r="1781" spans="1:19" s="3" customFormat="1" x14ac:dyDescent="0.2">
      <c r="A1781" s="1"/>
      <c r="B1781" s="2"/>
      <c r="D1781" s="4"/>
      <c r="F1781" s="4"/>
      <c r="H1781" s="4"/>
      <c r="I1781" s="4"/>
      <c r="K1781" s="5"/>
      <c r="L1781" s="1"/>
      <c r="M1781" s="1"/>
      <c r="N1781" s="1"/>
      <c r="O1781" s="1"/>
      <c r="P1781" s="1"/>
      <c r="Q1781" s="1"/>
      <c r="R1781" s="1"/>
      <c r="S1781" s="1"/>
    </row>
    <row r="1782" spans="1:19" s="3" customFormat="1" x14ac:dyDescent="0.2">
      <c r="A1782" s="1"/>
      <c r="B1782" s="2"/>
      <c r="F1782" s="4"/>
      <c r="H1782" s="4"/>
      <c r="I1782" s="4"/>
      <c r="K1782" s="5"/>
      <c r="L1782" s="1"/>
      <c r="M1782" s="1"/>
      <c r="N1782" s="1"/>
      <c r="O1782" s="1"/>
      <c r="P1782" s="1"/>
      <c r="Q1782" s="1"/>
      <c r="R1782" s="1"/>
      <c r="S1782" s="1"/>
    </row>
    <row r="1783" spans="1:19" s="3" customFormat="1" x14ac:dyDescent="0.2">
      <c r="A1783" s="1"/>
      <c r="B1783" s="2"/>
      <c r="E1783" s="4"/>
      <c r="F1783" s="4"/>
      <c r="H1783" s="4"/>
      <c r="I1783" s="4"/>
      <c r="J1783" s="4"/>
      <c r="K1783" s="5"/>
      <c r="L1783" s="1"/>
      <c r="M1783" s="1"/>
      <c r="N1783" s="1"/>
      <c r="O1783" s="1"/>
      <c r="P1783" s="1"/>
      <c r="Q1783" s="1"/>
      <c r="R1783" s="1"/>
      <c r="S1783" s="1"/>
    </row>
    <row r="1786" spans="1:19" s="3" customFormat="1" x14ac:dyDescent="0.2">
      <c r="A1786" s="1"/>
      <c r="B1786" s="2"/>
      <c r="D1786" s="4"/>
      <c r="E1786" s="4"/>
      <c r="F1786" s="4"/>
      <c r="H1786" s="4"/>
      <c r="I1786" s="4"/>
      <c r="J1786" s="4"/>
      <c r="K1786" s="5"/>
      <c r="L1786" s="1"/>
      <c r="M1786" s="1"/>
      <c r="N1786" s="1"/>
      <c r="O1786" s="1"/>
      <c r="P1786" s="1"/>
      <c r="Q1786" s="1"/>
      <c r="R1786" s="1"/>
      <c r="S1786" s="1"/>
    </row>
    <row r="1787" spans="1:19" s="3" customFormat="1" x14ac:dyDescent="0.2">
      <c r="A1787" s="1"/>
      <c r="B1787" s="2"/>
      <c r="D1787" s="4"/>
      <c r="F1787" s="4"/>
      <c r="H1787" s="4"/>
      <c r="I1787" s="4"/>
      <c r="K1787" s="5"/>
      <c r="L1787" s="1"/>
      <c r="M1787" s="1"/>
      <c r="N1787" s="1"/>
      <c r="O1787" s="1"/>
      <c r="P1787" s="1"/>
      <c r="Q1787" s="1"/>
      <c r="R1787" s="1"/>
      <c r="S1787" s="1"/>
    </row>
    <row r="1788" spans="1:19" s="3" customFormat="1" x14ac:dyDescent="0.2">
      <c r="A1788" s="1"/>
      <c r="B1788" s="2"/>
      <c r="E1788" s="4"/>
      <c r="F1788" s="4"/>
      <c r="H1788" s="4"/>
      <c r="I1788" s="4"/>
      <c r="J1788" s="4"/>
      <c r="K1788" s="5"/>
      <c r="L1788" s="1"/>
      <c r="M1788" s="1"/>
      <c r="N1788" s="1"/>
      <c r="O1788" s="1"/>
      <c r="P1788" s="1"/>
      <c r="Q1788" s="1"/>
      <c r="R1788" s="1"/>
      <c r="S1788" s="1"/>
    </row>
    <row r="1792" spans="1:19" s="3" customFormat="1" x14ac:dyDescent="0.2">
      <c r="A1792" s="1"/>
      <c r="B1792" s="2"/>
      <c r="D1792" s="4"/>
      <c r="E1792" s="4"/>
      <c r="F1792" s="4"/>
      <c r="H1792" s="4"/>
      <c r="I1792" s="4"/>
      <c r="J1792" s="4"/>
      <c r="K1792" s="5"/>
      <c r="L1792" s="1"/>
      <c r="M1792" s="1"/>
      <c r="N1792" s="1"/>
      <c r="O1792" s="1"/>
      <c r="P1792" s="1"/>
      <c r="Q1792" s="1"/>
      <c r="R1792" s="1"/>
      <c r="S1792" s="1"/>
    </row>
    <row r="1793" spans="1:19" s="3" customFormat="1" x14ac:dyDescent="0.2">
      <c r="A1793" s="1"/>
      <c r="B1793" s="2"/>
      <c r="D1793" s="4"/>
      <c r="E1793" s="4"/>
      <c r="F1793" s="4"/>
      <c r="H1793" s="4"/>
      <c r="I1793" s="4"/>
      <c r="J1793" s="4"/>
      <c r="K1793" s="5"/>
      <c r="L1793" s="1"/>
      <c r="M1793" s="1"/>
      <c r="N1793" s="1"/>
      <c r="O1793" s="1"/>
      <c r="P1793" s="1"/>
      <c r="Q1793" s="1"/>
      <c r="R1793" s="1"/>
      <c r="S1793" s="1"/>
    </row>
    <row r="1794" spans="1:19" s="3" customFormat="1" x14ac:dyDescent="0.2">
      <c r="A1794" s="1"/>
      <c r="B1794" s="2"/>
      <c r="D1794" s="4"/>
      <c r="E1794" s="4"/>
      <c r="F1794" s="4"/>
      <c r="H1794" s="4"/>
      <c r="I1794" s="4"/>
      <c r="J1794" s="4"/>
      <c r="K1794" s="5"/>
      <c r="L1794" s="1"/>
      <c r="M1794" s="1"/>
      <c r="N1794" s="1"/>
      <c r="O1794" s="1"/>
      <c r="P1794" s="1"/>
      <c r="Q1794" s="1"/>
      <c r="R1794" s="1"/>
      <c r="S1794" s="1"/>
    </row>
    <row r="1796" spans="1:19" s="3" customFormat="1" x14ac:dyDescent="0.2">
      <c r="A1796" s="1"/>
      <c r="B1796" s="2"/>
      <c r="D1796" s="4"/>
      <c r="F1796" s="4"/>
      <c r="H1796" s="4"/>
      <c r="I1796" s="4"/>
      <c r="K1796" s="5"/>
      <c r="L1796" s="1"/>
      <c r="M1796" s="1"/>
      <c r="N1796" s="1"/>
      <c r="O1796" s="1"/>
      <c r="P1796" s="1"/>
      <c r="Q1796" s="1"/>
      <c r="R1796" s="1"/>
      <c r="S1796" s="1"/>
    </row>
    <row r="1797" spans="1:19" s="3" customFormat="1" x14ac:dyDescent="0.2">
      <c r="A1797" s="1"/>
      <c r="B1797" s="2"/>
      <c r="E1797" s="4"/>
      <c r="F1797" s="4"/>
      <c r="H1797" s="4"/>
      <c r="I1797" s="4"/>
      <c r="J1797" s="4"/>
      <c r="K1797" s="5"/>
      <c r="L1797" s="1"/>
      <c r="M1797" s="1"/>
      <c r="N1797" s="1"/>
      <c r="O1797" s="1"/>
      <c r="P1797" s="1"/>
      <c r="Q1797" s="1"/>
      <c r="R1797" s="1"/>
      <c r="S1797" s="1"/>
    </row>
    <row r="1800" spans="1:19" s="3" customFormat="1" x14ac:dyDescent="0.2">
      <c r="A1800" s="1"/>
      <c r="B1800" s="2"/>
      <c r="D1800" s="4"/>
      <c r="F1800" s="4"/>
      <c r="H1800" s="4"/>
      <c r="I1800" s="4"/>
      <c r="K1800" s="5"/>
      <c r="L1800" s="1"/>
      <c r="M1800" s="1"/>
      <c r="N1800" s="1"/>
      <c r="O1800" s="1"/>
      <c r="P1800" s="1"/>
      <c r="Q1800" s="1"/>
      <c r="R1800" s="1"/>
      <c r="S1800" s="1"/>
    </row>
    <row r="1801" spans="1:19" s="3" customFormat="1" x14ac:dyDescent="0.2">
      <c r="A1801" s="1"/>
      <c r="B1801" s="2"/>
      <c r="E1801" s="4"/>
      <c r="F1801" s="4"/>
      <c r="H1801" s="4"/>
      <c r="I1801" s="4"/>
      <c r="J1801" s="4"/>
      <c r="K1801" s="5"/>
      <c r="L1801" s="1"/>
      <c r="M1801" s="1"/>
      <c r="N1801" s="1"/>
      <c r="O1801" s="1"/>
      <c r="P1801" s="1"/>
      <c r="Q1801" s="1"/>
      <c r="R1801" s="1"/>
      <c r="S1801" s="1"/>
    </row>
    <row r="1802" spans="1:19" s="3" customFormat="1" x14ac:dyDescent="0.2">
      <c r="A1802" s="1"/>
      <c r="B1802" s="2"/>
      <c r="D1802" s="4"/>
      <c r="F1802" s="4"/>
      <c r="H1802" s="4"/>
      <c r="I1802" s="4"/>
      <c r="K1802" s="5"/>
      <c r="L1802" s="1"/>
      <c r="M1802" s="1"/>
      <c r="N1802" s="1"/>
      <c r="O1802" s="1"/>
      <c r="P1802" s="1"/>
      <c r="Q1802" s="1"/>
      <c r="R1802" s="1"/>
      <c r="S1802" s="1"/>
    </row>
    <row r="1803" spans="1:19" s="3" customFormat="1" x14ac:dyDescent="0.2">
      <c r="A1803" s="1"/>
      <c r="B1803" s="2"/>
      <c r="F1803" s="4"/>
      <c r="H1803" s="4"/>
      <c r="I1803" s="4"/>
      <c r="K1803" s="5"/>
      <c r="L1803" s="1"/>
      <c r="M1803" s="1"/>
      <c r="N1803" s="1"/>
      <c r="O1803" s="1"/>
      <c r="P1803" s="1"/>
      <c r="Q1803" s="1"/>
      <c r="R1803" s="1"/>
      <c r="S1803" s="1"/>
    </row>
    <row r="1804" spans="1:19" s="3" customFormat="1" x14ac:dyDescent="0.2">
      <c r="A1804" s="1"/>
      <c r="B1804" s="2"/>
      <c r="E1804" s="4"/>
      <c r="F1804" s="4"/>
      <c r="H1804" s="4"/>
      <c r="I1804" s="4"/>
      <c r="J1804" s="4"/>
      <c r="K1804" s="5"/>
      <c r="L1804" s="1"/>
      <c r="M1804" s="1"/>
      <c r="N1804" s="1"/>
      <c r="O1804" s="1"/>
      <c r="P1804" s="1"/>
      <c r="Q1804" s="1"/>
      <c r="R1804" s="1"/>
      <c r="S1804" s="1"/>
    </row>
    <row r="1807" spans="1:19" s="3" customFormat="1" x14ac:dyDescent="0.2">
      <c r="A1807" s="1"/>
      <c r="B1807" s="2"/>
      <c r="D1807" s="4"/>
      <c r="E1807" s="4"/>
      <c r="F1807" s="4"/>
      <c r="H1807" s="4"/>
      <c r="I1807" s="4"/>
      <c r="J1807" s="4"/>
      <c r="K1807" s="5"/>
      <c r="L1807" s="1"/>
      <c r="M1807" s="1"/>
      <c r="N1807" s="1"/>
      <c r="O1807" s="1"/>
      <c r="P1807" s="1"/>
      <c r="Q1807" s="1"/>
      <c r="R1807" s="1"/>
      <c r="S1807" s="1"/>
    </row>
    <row r="1808" spans="1:19" s="3" customFormat="1" x14ac:dyDescent="0.2">
      <c r="A1808" s="1"/>
      <c r="B1808" s="2"/>
      <c r="D1808" s="4"/>
      <c r="F1808" s="4"/>
      <c r="H1808" s="4"/>
      <c r="I1808" s="4"/>
      <c r="K1808" s="5"/>
      <c r="L1808" s="1"/>
      <c r="M1808" s="1"/>
      <c r="N1808" s="1"/>
      <c r="O1808" s="1"/>
      <c r="P1808" s="1"/>
      <c r="Q1808" s="1"/>
      <c r="R1808" s="1"/>
      <c r="S1808" s="1"/>
    </row>
    <row r="1809" spans="1:19" s="3" customFormat="1" x14ac:dyDescent="0.2">
      <c r="A1809" s="1"/>
      <c r="B1809" s="2"/>
      <c r="F1809" s="4"/>
      <c r="H1809" s="4"/>
      <c r="I1809" s="4"/>
      <c r="K1809" s="5"/>
      <c r="L1809" s="1"/>
      <c r="M1809" s="1"/>
      <c r="N1809" s="1"/>
      <c r="O1809" s="1"/>
      <c r="P1809" s="1"/>
      <c r="Q1809" s="1"/>
      <c r="R1809" s="1"/>
      <c r="S1809" s="1"/>
    </row>
    <row r="1810" spans="1:19" s="3" customFormat="1" x14ac:dyDescent="0.2">
      <c r="A1810" s="1"/>
      <c r="B1810" s="2"/>
      <c r="E1810" s="4"/>
      <c r="F1810" s="4"/>
      <c r="H1810" s="4"/>
      <c r="I1810" s="4"/>
      <c r="J1810" s="4"/>
      <c r="K1810" s="5"/>
      <c r="L1810" s="1"/>
      <c r="M1810" s="1"/>
      <c r="N1810" s="1"/>
      <c r="O1810" s="1"/>
      <c r="P1810" s="1"/>
      <c r="Q1810" s="1"/>
      <c r="R1810" s="1"/>
      <c r="S1810" s="1"/>
    </row>
    <row r="1813" spans="1:19" s="3" customFormat="1" x14ac:dyDescent="0.2">
      <c r="A1813" s="1"/>
      <c r="B1813" s="2"/>
      <c r="D1813" s="4"/>
      <c r="F1813" s="4"/>
      <c r="H1813" s="4"/>
      <c r="I1813" s="4"/>
      <c r="K1813" s="5"/>
      <c r="L1813" s="1"/>
      <c r="M1813" s="1"/>
      <c r="N1813" s="1"/>
      <c r="O1813" s="1"/>
      <c r="P1813" s="1"/>
      <c r="Q1813" s="1"/>
      <c r="R1813" s="1"/>
      <c r="S1813" s="1"/>
    </row>
    <row r="1814" spans="1:19" s="3" customFormat="1" x14ac:dyDescent="0.2">
      <c r="A1814" s="1"/>
      <c r="B1814" s="2"/>
      <c r="F1814" s="4"/>
      <c r="H1814" s="4"/>
      <c r="I1814" s="4"/>
      <c r="K1814" s="5"/>
      <c r="L1814" s="1"/>
      <c r="M1814" s="1"/>
      <c r="N1814" s="1"/>
      <c r="O1814" s="1"/>
      <c r="P1814" s="1"/>
      <c r="Q1814" s="1"/>
      <c r="R1814" s="1"/>
      <c r="S1814" s="1"/>
    </row>
    <row r="1815" spans="1:19" s="3" customFormat="1" x14ac:dyDescent="0.2">
      <c r="A1815" s="1"/>
      <c r="B1815" s="2"/>
      <c r="E1815" s="4"/>
      <c r="F1815" s="4"/>
      <c r="H1815" s="4"/>
      <c r="I1815" s="4"/>
      <c r="J1815" s="4"/>
      <c r="K1815" s="5"/>
      <c r="L1815" s="1"/>
      <c r="M1815" s="1"/>
      <c r="N1815" s="1"/>
      <c r="O1815" s="1"/>
      <c r="P1815" s="1"/>
      <c r="Q1815" s="1"/>
      <c r="R1815" s="1"/>
      <c r="S1815" s="1"/>
    </row>
    <row r="1817" spans="1:19" s="3" customFormat="1" x14ac:dyDescent="0.2">
      <c r="A1817" s="1"/>
      <c r="B1817" s="2"/>
      <c r="D1817" s="4"/>
      <c r="F1817" s="4"/>
      <c r="H1817" s="4"/>
      <c r="I1817" s="4"/>
      <c r="K1817" s="5"/>
      <c r="L1817" s="1"/>
      <c r="M1817" s="1"/>
      <c r="N1817" s="1"/>
      <c r="O1817" s="1"/>
      <c r="P1817" s="1"/>
      <c r="Q1817" s="1"/>
      <c r="R1817" s="1"/>
      <c r="S1817" s="1"/>
    </row>
    <row r="1818" spans="1:19" s="3" customFormat="1" x14ac:dyDescent="0.2">
      <c r="A1818" s="1"/>
      <c r="B1818" s="2"/>
      <c r="F1818" s="4"/>
      <c r="H1818" s="4"/>
      <c r="I1818" s="4"/>
      <c r="K1818" s="5"/>
      <c r="L1818" s="1"/>
      <c r="M1818" s="1"/>
      <c r="N1818" s="1"/>
      <c r="O1818" s="1"/>
      <c r="P1818" s="1"/>
      <c r="Q1818" s="1"/>
      <c r="R1818" s="1"/>
      <c r="S1818" s="1"/>
    </row>
    <row r="1819" spans="1:19" s="3" customFormat="1" x14ac:dyDescent="0.2">
      <c r="A1819" s="1"/>
      <c r="B1819" s="2"/>
      <c r="E1819" s="4"/>
      <c r="F1819" s="4"/>
      <c r="H1819" s="4"/>
      <c r="I1819" s="4"/>
      <c r="J1819" s="4"/>
      <c r="K1819" s="5"/>
      <c r="L1819" s="1"/>
      <c r="M1819" s="1"/>
      <c r="N1819" s="1"/>
      <c r="O1819" s="1"/>
      <c r="P1819" s="1"/>
      <c r="Q1819" s="1"/>
      <c r="R1819" s="1"/>
      <c r="S1819" s="1"/>
    </row>
    <row r="1820" spans="1:19" s="3" customFormat="1" x14ac:dyDescent="0.2">
      <c r="A1820" s="1"/>
      <c r="B1820" s="2"/>
      <c r="D1820" s="4"/>
      <c r="F1820" s="4"/>
      <c r="H1820" s="4"/>
      <c r="I1820" s="4"/>
      <c r="K1820" s="5"/>
      <c r="L1820" s="1"/>
      <c r="M1820" s="1"/>
      <c r="N1820" s="1"/>
      <c r="O1820" s="1"/>
      <c r="P1820" s="1"/>
      <c r="Q1820" s="1"/>
      <c r="R1820" s="1"/>
      <c r="S1820" s="1"/>
    </row>
    <row r="1821" spans="1:19" s="3" customFormat="1" x14ac:dyDescent="0.2">
      <c r="A1821" s="1"/>
      <c r="B1821" s="2"/>
      <c r="F1821" s="4"/>
      <c r="H1821" s="4"/>
      <c r="I1821" s="4"/>
      <c r="K1821" s="5"/>
      <c r="L1821" s="1"/>
      <c r="M1821" s="1"/>
      <c r="N1821" s="1"/>
      <c r="O1821" s="1"/>
      <c r="P1821" s="1"/>
      <c r="Q1821" s="1"/>
      <c r="R1821" s="1"/>
      <c r="S1821" s="1"/>
    </row>
    <row r="1822" spans="1:19" s="3" customFormat="1" x14ac:dyDescent="0.2">
      <c r="A1822" s="1"/>
      <c r="B1822" s="2"/>
      <c r="F1822" s="4"/>
      <c r="H1822" s="4"/>
      <c r="I1822" s="4"/>
      <c r="K1822" s="5"/>
      <c r="L1822" s="1"/>
      <c r="M1822" s="1"/>
      <c r="N1822" s="1"/>
      <c r="O1822" s="1"/>
      <c r="P1822" s="1"/>
      <c r="Q1822" s="1"/>
      <c r="R1822" s="1"/>
      <c r="S1822" s="1"/>
    </row>
    <row r="1823" spans="1:19" s="3" customFormat="1" x14ac:dyDescent="0.2">
      <c r="A1823" s="1"/>
      <c r="B1823" s="2"/>
      <c r="E1823" s="4"/>
      <c r="F1823" s="4"/>
      <c r="H1823" s="4"/>
      <c r="I1823" s="4"/>
      <c r="J1823" s="4"/>
      <c r="K1823" s="5"/>
      <c r="L1823" s="1"/>
      <c r="M1823" s="1"/>
      <c r="N1823" s="1"/>
      <c r="O1823" s="1"/>
      <c r="P1823" s="1"/>
      <c r="Q1823" s="1"/>
      <c r="R1823" s="1"/>
      <c r="S1823" s="1"/>
    </row>
    <row r="1824" spans="1:19" s="3" customFormat="1" x14ac:dyDescent="0.2">
      <c r="A1824" s="1"/>
      <c r="B1824" s="2"/>
      <c r="D1824" s="4"/>
      <c r="F1824" s="4"/>
      <c r="H1824" s="4"/>
      <c r="I1824" s="4"/>
      <c r="K1824" s="5"/>
      <c r="L1824" s="1"/>
      <c r="M1824" s="1"/>
      <c r="N1824" s="1"/>
      <c r="O1824" s="1"/>
      <c r="P1824" s="1"/>
      <c r="Q1824" s="1"/>
      <c r="R1824" s="1"/>
      <c r="S1824" s="1"/>
    </row>
    <row r="1825" spans="1:19" s="3" customFormat="1" x14ac:dyDescent="0.2">
      <c r="A1825" s="1"/>
      <c r="B1825" s="2"/>
      <c r="F1825" s="4"/>
      <c r="H1825" s="4"/>
      <c r="I1825" s="4"/>
      <c r="K1825" s="5"/>
      <c r="L1825" s="1"/>
      <c r="M1825" s="1"/>
      <c r="N1825" s="1"/>
      <c r="O1825" s="1"/>
      <c r="P1825" s="1"/>
      <c r="Q1825" s="1"/>
      <c r="R1825" s="1"/>
      <c r="S1825" s="1"/>
    </row>
    <row r="1826" spans="1:19" s="3" customFormat="1" x14ac:dyDescent="0.2">
      <c r="A1826" s="1"/>
      <c r="B1826" s="2"/>
      <c r="F1826" s="4"/>
      <c r="H1826" s="4"/>
      <c r="I1826" s="4"/>
      <c r="K1826" s="5"/>
      <c r="L1826" s="1"/>
      <c r="M1826" s="1"/>
      <c r="N1826" s="1"/>
      <c r="O1826" s="1"/>
      <c r="P1826" s="1"/>
      <c r="Q1826" s="1"/>
      <c r="R1826" s="1"/>
      <c r="S1826" s="1"/>
    </row>
    <row r="1827" spans="1:19" s="3" customFormat="1" x14ac:dyDescent="0.2">
      <c r="A1827" s="1"/>
      <c r="B1827" s="2"/>
      <c r="E1827" s="4"/>
      <c r="F1827" s="4"/>
      <c r="H1827" s="4"/>
      <c r="I1827" s="4"/>
      <c r="J1827" s="4"/>
      <c r="K1827" s="5"/>
      <c r="L1827" s="1"/>
      <c r="M1827" s="1"/>
      <c r="N1827" s="1"/>
      <c r="O1827" s="1"/>
      <c r="P1827" s="1"/>
      <c r="Q1827" s="1"/>
      <c r="R1827" s="1"/>
      <c r="S1827" s="1"/>
    </row>
    <row r="1828" spans="1:19" s="3" customFormat="1" x14ac:dyDescent="0.2">
      <c r="A1828" s="1"/>
      <c r="B1828" s="2"/>
      <c r="D1828" s="4"/>
      <c r="E1828" s="4"/>
      <c r="F1828" s="4"/>
      <c r="H1828" s="4"/>
      <c r="I1828" s="4"/>
      <c r="J1828" s="4"/>
      <c r="K1828" s="5"/>
      <c r="L1828" s="1"/>
      <c r="M1828" s="1"/>
      <c r="N1828" s="1"/>
      <c r="O1828" s="1"/>
      <c r="P1828" s="1"/>
      <c r="Q1828" s="1"/>
      <c r="R1828" s="1"/>
      <c r="S1828" s="1"/>
    </row>
    <row r="1829" spans="1:19" s="3" customFormat="1" x14ac:dyDescent="0.2">
      <c r="A1829" s="1"/>
      <c r="B1829" s="2"/>
      <c r="D1829" s="4"/>
      <c r="E1829" s="4"/>
      <c r="F1829" s="4"/>
      <c r="H1829" s="4"/>
      <c r="I1829" s="4"/>
      <c r="J1829" s="4"/>
      <c r="K1829" s="5"/>
      <c r="L1829" s="1"/>
      <c r="M1829" s="1"/>
      <c r="N1829" s="1"/>
      <c r="O1829" s="1"/>
      <c r="P1829" s="1"/>
      <c r="Q1829" s="1"/>
      <c r="R1829" s="1"/>
      <c r="S1829" s="1"/>
    </row>
    <row r="1830" spans="1:19" s="3" customFormat="1" x14ac:dyDescent="0.2">
      <c r="A1830" s="1"/>
      <c r="B1830" s="2"/>
      <c r="D1830" s="4"/>
      <c r="F1830" s="4"/>
      <c r="H1830" s="4"/>
      <c r="I1830" s="4"/>
      <c r="K1830" s="5"/>
      <c r="L1830" s="1"/>
      <c r="M1830" s="1"/>
      <c r="N1830" s="1"/>
      <c r="O1830" s="1"/>
      <c r="P1830" s="1"/>
      <c r="Q1830" s="1"/>
      <c r="R1830" s="1"/>
      <c r="S1830" s="1"/>
    </row>
    <row r="1831" spans="1:19" s="3" customFormat="1" x14ac:dyDescent="0.2">
      <c r="A1831" s="1"/>
      <c r="B1831" s="2"/>
      <c r="E1831" s="4"/>
      <c r="F1831" s="4"/>
      <c r="H1831" s="4"/>
      <c r="I1831" s="4"/>
      <c r="J1831" s="4"/>
      <c r="K1831" s="5"/>
      <c r="L1831" s="1"/>
      <c r="M1831" s="1"/>
      <c r="N1831" s="1"/>
      <c r="O1831" s="1"/>
      <c r="P1831" s="1"/>
      <c r="Q1831" s="1"/>
      <c r="R1831" s="1"/>
      <c r="S1831" s="1"/>
    </row>
    <row r="1832" spans="1:19" s="3" customFormat="1" x14ac:dyDescent="0.2">
      <c r="A1832" s="1"/>
      <c r="B1832" s="2"/>
      <c r="D1832" s="4"/>
      <c r="F1832" s="4"/>
      <c r="H1832" s="4"/>
      <c r="I1832" s="4"/>
      <c r="K1832" s="5"/>
      <c r="L1832" s="1"/>
      <c r="M1832" s="1"/>
      <c r="N1832" s="1"/>
      <c r="O1832" s="1"/>
      <c r="P1832" s="1"/>
      <c r="Q1832" s="1"/>
      <c r="R1832" s="1"/>
      <c r="S1832" s="1"/>
    </row>
    <row r="1833" spans="1:19" s="3" customFormat="1" x14ac:dyDescent="0.2">
      <c r="A1833" s="1"/>
      <c r="B1833" s="2"/>
      <c r="F1833" s="4"/>
      <c r="H1833" s="4"/>
      <c r="I1833" s="4"/>
      <c r="K1833" s="5"/>
      <c r="L1833" s="1"/>
      <c r="M1833" s="1"/>
      <c r="N1833" s="1"/>
      <c r="O1833" s="1"/>
      <c r="P1833" s="1"/>
      <c r="Q1833" s="1"/>
      <c r="R1833" s="1"/>
      <c r="S1833" s="1"/>
    </row>
    <row r="1834" spans="1:19" s="3" customFormat="1" x14ac:dyDescent="0.2">
      <c r="A1834" s="1"/>
      <c r="B1834" s="2"/>
      <c r="E1834" s="4"/>
      <c r="F1834" s="4"/>
      <c r="H1834" s="4"/>
      <c r="I1834" s="4"/>
      <c r="J1834" s="4"/>
      <c r="K1834" s="5"/>
      <c r="L1834" s="1"/>
      <c r="M1834" s="1"/>
      <c r="N1834" s="1"/>
      <c r="O1834" s="1"/>
      <c r="P1834" s="1"/>
      <c r="Q1834" s="1"/>
      <c r="R1834" s="1"/>
      <c r="S1834" s="1"/>
    </row>
    <row r="1835" spans="1:19" s="48" customFormat="1" x14ac:dyDescent="0.2">
      <c r="A1835" s="1"/>
      <c r="B1835" s="2"/>
      <c r="C1835" s="3"/>
      <c r="D1835" s="4"/>
      <c r="E1835" s="4"/>
      <c r="F1835" s="4"/>
      <c r="G1835" s="3"/>
      <c r="H1835" s="4"/>
      <c r="I1835" s="4"/>
      <c r="J1835" s="4"/>
      <c r="K1835" s="5"/>
      <c r="L1835" s="1"/>
      <c r="M1835" s="1"/>
      <c r="N1835" s="1"/>
      <c r="O1835" s="1"/>
      <c r="P1835" s="1"/>
      <c r="Q1835" s="1"/>
      <c r="R1835" s="1"/>
      <c r="S1835" s="1"/>
    </row>
    <row r="1839" spans="1:19" s="48" customFormat="1" x14ac:dyDescent="0.2">
      <c r="A1839" s="1"/>
      <c r="B1839" s="2"/>
      <c r="C1839" s="3"/>
      <c r="D1839" s="4"/>
      <c r="E1839" s="4"/>
      <c r="F1839" s="4"/>
      <c r="G1839" s="3"/>
      <c r="H1839" s="4"/>
      <c r="I1839" s="4"/>
      <c r="J1839" s="4"/>
      <c r="K1839" s="5"/>
      <c r="L1839" s="1"/>
      <c r="M1839" s="1"/>
      <c r="N1839" s="1"/>
      <c r="O1839" s="1"/>
      <c r="P1839" s="1"/>
      <c r="Q1839" s="1"/>
      <c r="R1839" s="1"/>
      <c r="S1839" s="1"/>
    </row>
    <row r="1840" spans="1:19" s="48" customFormat="1" x14ac:dyDescent="0.2">
      <c r="A1840" s="1"/>
      <c r="B1840" s="2"/>
      <c r="C1840" s="3"/>
      <c r="D1840" s="4"/>
      <c r="E1840" s="4"/>
      <c r="F1840" s="4"/>
      <c r="G1840" s="3"/>
      <c r="H1840" s="4"/>
      <c r="I1840" s="4"/>
      <c r="J1840" s="4"/>
      <c r="K1840" s="5"/>
      <c r="L1840" s="1"/>
      <c r="M1840" s="1"/>
      <c r="N1840" s="1"/>
      <c r="O1840" s="1"/>
      <c r="P1840" s="1"/>
      <c r="Q1840" s="1"/>
      <c r="R1840" s="1"/>
      <c r="S1840" s="1"/>
    </row>
    <row r="1842" spans="1:19" s="48" customFormat="1" x14ac:dyDescent="0.2">
      <c r="A1842" s="1"/>
      <c r="B1842" s="2"/>
      <c r="C1842" s="3"/>
      <c r="D1842" s="4"/>
      <c r="E1842" s="4"/>
      <c r="F1842" s="4"/>
      <c r="G1842" s="3"/>
      <c r="H1842" s="4"/>
      <c r="I1842" s="4"/>
      <c r="J1842" s="4"/>
      <c r="K1842" s="74"/>
      <c r="L1842" s="1"/>
      <c r="M1842" s="1"/>
      <c r="N1842" s="1"/>
      <c r="O1842" s="1"/>
      <c r="P1842" s="1"/>
      <c r="Q1842" s="1"/>
      <c r="R1842" s="1"/>
      <c r="S1842" s="1"/>
    </row>
    <row r="1843" spans="1:19" s="48" customFormat="1" x14ac:dyDescent="0.2">
      <c r="A1843" s="1"/>
      <c r="B1843" s="2"/>
      <c r="C1843" s="3"/>
      <c r="D1843" s="4"/>
      <c r="E1843" s="4"/>
      <c r="F1843" s="4"/>
      <c r="G1843" s="3"/>
      <c r="H1843" s="4"/>
      <c r="I1843" s="4"/>
      <c r="J1843" s="4"/>
      <c r="K1843" s="74"/>
      <c r="L1843" s="1"/>
      <c r="M1843" s="1"/>
      <c r="N1843" s="1"/>
      <c r="O1843" s="1"/>
      <c r="P1843" s="1"/>
      <c r="Q1843" s="1"/>
      <c r="R1843" s="1"/>
      <c r="S1843" s="1"/>
    </row>
    <row r="1844" spans="1:19" s="48" customFormat="1" x14ac:dyDescent="0.2">
      <c r="A1844" s="1"/>
      <c r="B1844" s="2"/>
      <c r="C1844" s="3"/>
      <c r="D1844" s="4"/>
      <c r="E1844" s="4"/>
      <c r="F1844" s="4"/>
      <c r="G1844" s="3"/>
      <c r="H1844" s="4"/>
      <c r="I1844" s="4"/>
      <c r="J1844" s="4"/>
      <c r="K1844" s="74"/>
      <c r="L1844" s="1"/>
      <c r="M1844" s="1"/>
      <c r="N1844" s="1"/>
      <c r="O1844" s="1"/>
      <c r="P1844" s="1"/>
      <c r="Q1844" s="1"/>
      <c r="R1844" s="1"/>
      <c r="S1844" s="1"/>
    </row>
    <row r="1846" spans="1:19" s="48" customFormat="1" x14ac:dyDescent="0.2">
      <c r="A1846" s="1"/>
      <c r="B1846" s="2"/>
      <c r="C1846" s="3"/>
      <c r="D1846" s="4"/>
      <c r="E1846" s="4"/>
      <c r="F1846" s="4"/>
      <c r="G1846" s="3"/>
      <c r="H1846" s="4"/>
      <c r="I1846" s="4"/>
      <c r="J1846" s="4"/>
      <c r="K1846" s="5"/>
      <c r="L1846" s="1"/>
      <c r="M1846" s="1"/>
      <c r="N1846" s="1"/>
      <c r="O1846" s="1"/>
      <c r="P1846" s="1"/>
      <c r="Q1846" s="1"/>
      <c r="R1846" s="1"/>
      <c r="S1846" s="1"/>
    </row>
    <row r="1847" spans="1:19" s="48" customFormat="1" x14ac:dyDescent="0.2">
      <c r="A1847" s="1"/>
      <c r="B1847" s="2"/>
      <c r="C1847" s="3"/>
      <c r="D1847" s="4"/>
      <c r="E1847" s="4"/>
      <c r="F1847" s="4"/>
      <c r="G1847" s="3"/>
      <c r="H1847" s="4"/>
      <c r="I1847" s="4"/>
      <c r="J1847" s="4"/>
      <c r="K1847" s="5"/>
      <c r="L1847" s="1"/>
      <c r="M1847" s="1"/>
      <c r="N1847" s="1"/>
      <c r="O1847" s="1"/>
      <c r="P1847" s="1"/>
      <c r="Q1847" s="1"/>
      <c r="R1847" s="1"/>
      <c r="S1847" s="1"/>
    </row>
    <row r="1848" spans="1:19" s="48" customFormat="1" x14ac:dyDescent="0.2">
      <c r="A1848" s="1"/>
      <c r="B1848" s="2"/>
      <c r="C1848" s="3"/>
      <c r="D1848" s="4"/>
      <c r="E1848" s="4"/>
      <c r="F1848" s="4"/>
      <c r="G1848" s="3"/>
      <c r="H1848" s="4"/>
      <c r="I1848" s="4"/>
      <c r="J1848" s="4"/>
      <c r="K1848" s="5"/>
      <c r="L1848" s="1"/>
      <c r="M1848" s="1"/>
      <c r="N1848" s="1"/>
      <c r="O1848" s="1"/>
      <c r="P1848" s="1"/>
      <c r="Q1848" s="1"/>
      <c r="R1848" s="1"/>
      <c r="S1848" s="1"/>
    </row>
    <row r="1850" spans="1:19" s="48" customFormat="1" x14ac:dyDescent="0.2">
      <c r="A1850" s="1"/>
      <c r="B1850" s="2"/>
      <c r="C1850" s="3"/>
      <c r="D1850" s="4"/>
      <c r="E1850" s="4"/>
      <c r="F1850" s="4"/>
      <c r="G1850" s="3"/>
      <c r="H1850" s="4"/>
      <c r="I1850" s="4"/>
      <c r="J1850" s="4"/>
      <c r="K1850" s="5"/>
      <c r="L1850" s="1"/>
      <c r="M1850" s="1"/>
      <c r="N1850" s="1"/>
      <c r="O1850" s="1"/>
      <c r="P1850" s="1"/>
      <c r="Q1850" s="1"/>
      <c r="R1850" s="1"/>
      <c r="S1850" s="1"/>
    </row>
    <row r="1868" spans="1:11" s="72" customFormat="1" x14ac:dyDescent="0.2">
      <c r="A1868" s="1"/>
      <c r="B1868" s="2"/>
      <c r="C1868" s="3"/>
      <c r="D1868" s="4"/>
      <c r="E1868" s="4"/>
      <c r="F1868" s="4"/>
      <c r="G1868" s="3"/>
      <c r="H1868" s="4"/>
      <c r="I1868" s="4"/>
      <c r="J1868" s="4"/>
      <c r="K1868" s="5"/>
    </row>
    <row r="1869" spans="1:11" s="72" customFormat="1" x14ac:dyDescent="0.2">
      <c r="A1869" s="1"/>
      <c r="B1869" s="2"/>
      <c r="C1869" s="3"/>
      <c r="D1869" s="4"/>
      <c r="E1869" s="4"/>
      <c r="F1869" s="4"/>
      <c r="G1869" s="3"/>
      <c r="H1869" s="4"/>
      <c r="I1869" s="4"/>
      <c r="J1869" s="4"/>
      <c r="K1869" s="5"/>
    </row>
    <row r="1870" spans="1:11" s="72" customFormat="1" x14ac:dyDescent="0.2">
      <c r="A1870" s="1"/>
      <c r="B1870" s="2"/>
      <c r="C1870" s="3"/>
      <c r="D1870" s="4"/>
      <c r="E1870" s="4"/>
      <c r="F1870" s="4"/>
      <c r="G1870" s="3"/>
      <c r="H1870" s="4"/>
      <c r="I1870" s="4"/>
      <c r="J1870" s="4"/>
      <c r="K1870" s="5"/>
    </row>
  </sheetData>
  <autoFilter ref="A18:S1441">
    <filterColumn colId="2">
      <filters>
        <filter val="926"/>
      </filters>
    </filterColumn>
    <filterColumn colId="5">
      <filters>
        <filter val="04"/>
      </filters>
    </filterColumn>
  </autoFilter>
  <mergeCells count="29">
    <mergeCell ref="I1446:K1446"/>
    <mergeCell ref="A1168:A1248"/>
    <mergeCell ref="A1249:A1300"/>
    <mergeCell ref="A1301:A1363"/>
    <mergeCell ref="A11:K11"/>
    <mergeCell ref="A12:K12"/>
    <mergeCell ref="A13:K13"/>
    <mergeCell ref="J15:K15"/>
    <mergeCell ref="A16:A17"/>
    <mergeCell ref="B16:B17"/>
    <mergeCell ref="C16:C17"/>
    <mergeCell ref="D16:J16"/>
    <mergeCell ref="K16:K17"/>
    <mergeCell ref="F17:I17"/>
    <mergeCell ref="A1445:B1445"/>
    <mergeCell ref="A1446:B1446"/>
    <mergeCell ref="A21:A27"/>
    <mergeCell ref="A28:A316"/>
    <mergeCell ref="A318:A361"/>
    <mergeCell ref="A362:A400"/>
    <mergeCell ref="A401:A498"/>
    <mergeCell ref="A524:A579"/>
    <mergeCell ref="A580:A621"/>
    <mergeCell ref="A720:A962"/>
    <mergeCell ref="A1444:B1444"/>
    <mergeCell ref="A1396:A1440"/>
    <mergeCell ref="A1364:A1395"/>
    <mergeCell ref="A624:A712"/>
    <mergeCell ref="A963:A1167"/>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343"/>
  <sheetViews>
    <sheetView showGridLines="0" tabSelected="1" view="pageBreakPreview" topLeftCell="B1" zoomScaleNormal="90" zoomScaleSheetLayoutView="100" workbookViewId="0">
      <selection activeCell="B905" sqref="B905"/>
    </sheetView>
  </sheetViews>
  <sheetFormatPr defaultColWidth="9.140625" defaultRowHeight="18" x14ac:dyDescent="0.2"/>
  <cols>
    <col min="1" max="1" width="4.7109375" style="1" customWidth="1"/>
    <col min="2" max="2" width="77" style="2" customWidth="1"/>
    <col min="3" max="3" width="6.7109375" style="3" bestFit="1" customWidth="1"/>
    <col min="4" max="5" width="4.28515625" style="4" customWidth="1"/>
    <col min="6" max="6" width="3.28515625" style="4" customWidth="1"/>
    <col min="7" max="7" width="3.28515625" style="3" customWidth="1"/>
    <col min="8" max="8" width="5.28515625" style="4" customWidth="1"/>
    <col min="9" max="9" width="7.28515625" style="4" customWidth="1"/>
    <col min="10" max="10" width="4.5703125" style="4" customWidth="1"/>
    <col min="11" max="11" width="15" style="5" customWidth="1"/>
    <col min="12" max="12" width="24.28515625" style="1" customWidth="1"/>
    <col min="13" max="13" width="13.28515625" style="1" customWidth="1"/>
    <col min="14" max="14" width="6" style="1" customWidth="1"/>
    <col min="15" max="15" width="17.5703125" style="1" customWidth="1"/>
    <col min="16" max="16" width="5.7109375" style="1" customWidth="1"/>
    <col min="17" max="17" width="5.42578125" style="1" customWidth="1"/>
    <col min="18" max="18" width="0.5703125" style="1" customWidth="1"/>
    <col min="19" max="19" width="4.28515625" style="1" customWidth="1"/>
    <col min="20" max="16384" width="9.140625" style="1"/>
  </cols>
  <sheetData>
    <row r="1" spans="1:15" ht="27.6" customHeight="1" x14ac:dyDescent="0.2"/>
    <row r="6" spans="1:15" ht="31.9" customHeight="1" x14ac:dyDescent="0.2"/>
    <row r="7" spans="1:15" hidden="1" x14ac:dyDescent="0.2"/>
    <row r="8" spans="1:15" ht="18" customHeight="1" x14ac:dyDescent="0.2"/>
    <row r="9" spans="1:15" ht="18" customHeight="1" x14ac:dyDescent="0.2"/>
    <row r="11" spans="1:15" ht="18.75" x14ac:dyDescent="0.2">
      <c r="A11" s="115" t="s">
        <v>158</v>
      </c>
      <c r="B11" s="115"/>
      <c r="C11" s="115"/>
      <c r="D11" s="115"/>
      <c r="E11" s="115"/>
      <c r="F11" s="115"/>
      <c r="G11" s="115"/>
      <c r="H11" s="115"/>
      <c r="I11" s="115"/>
      <c r="J11" s="115"/>
      <c r="K11" s="115"/>
      <c r="L11" s="6"/>
    </row>
    <row r="12" spans="1:15" ht="18.75" x14ac:dyDescent="0.2">
      <c r="A12" s="115" t="s">
        <v>222</v>
      </c>
      <c r="B12" s="115"/>
      <c r="C12" s="115"/>
      <c r="D12" s="115"/>
      <c r="E12" s="115"/>
      <c r="F12" s="115"/>
      <c r="G12" s="115"/>
      <c r="H12" s="115"/>
      <c r="I12" s="115"/>
      <c r="J12" s="115"/>
      <c r="K12" s="115"/>
      <c r="L12" s="7">
        <f>K19-L16</f>
        <v>0</v>
      </c>
    </row>
    <row r="13" spans="1:15" ht="18.75" x14ac:dyDescent="0.2">
      <c r="A13" s="115" t="s">
        <v>642</v>
      </c>
      <c r="B13" s="115"/>
      <c r="C13" s="115"/>
      <c r="D13" s="115"/>
      <c r="E13" s="115"/>
      <c r="F13" s="115"/>
      <c r="G13" s="115"/>
      <c r="H13" s="115"/>
      <c r="I13" s="115"/>
      <c r="J13" s="115"/>
      <c r="K13" s="115"/>
      <c r="L13" s="7"/>
      <c r="M13" s="7"/>
    </row>
    <row r="14" spans="1:15" ht="18.75" x14ac:dyDescent="0.2">
      <c r="A14" s="8"/>
      <c r="B14" s="9"/>
      <c r="C14" s="10"/>
      <c r="D14" s="11"/>
      <c r="E14" s="11"/>
      <c r="F14" s="12"/>
      <c r="G14" s="13"/>
      <c r="H14" s="12"/>
      <c r="I14" s="12"/>
      <c r="J14" s="12"/>
      <c r="K14" s="6"/>
    </row>
    <row r="15" spans="1:15" ht="18.75" x14ac:dyDescent="0.2">
      <c r="A15" s="14"/>
      <c r="B15" s="15"/>
      <c r="C15" s="14"/>
      <c r="D15" s="14"/>
      <c r="E15" s="14"/>
      <c r="F15" s="16"/>
      <c r="G15" s="14"/>
      <c r="H15" s="16"/>
      <c r="I15" s="16"/>
      <c r="J15" s="116" t="s">
        <v>74</v>
      </c>
      <c r="K15" s="116"/>
    </row>
    <row r="16" spans="1:15" x14ac:dyDescent="0.2">
      <c r="A16" s="117" t="s">
        <v>0</v>
      </c>
      <c r="B16" s="118" t="s">
        <v>38</v>
      </c>
      <c r="C16" s="117" t="s">
        <v>37</v>
      </c>
      <c r="D16" s="117" t="s">
        <v>36</v>
      </c>
      <c r="E16" s="117"/>
      <c r="F16" s="117"/>
      <c r="G16" s="117"/>
      <c r="H16" s="117"/>
      <c r="I16" s="117"/>
      <c r="J16" s="117"/>
      <c r="K16" s="119" t="s">
        <v>157</v>
      </c>
      <c r="L16" s="84">
        <v>10821785.6</v>
      </c>
      <c r="M16" s="1">
        <f>L16-L19</f>
        <v>609173.39999999665</v>
      </c>
      <c r="O16" s="17"/>
    </row>
    <row r="17" spans="1:15" x14ac:dyDescent="0.2">
      <c r="A17" s="117"/>
      <c r="B17" s="118"/>
      <c r="C17" s="117"/>
      <c r="D17" s="18" t="s">
        <v>32</v>
      </c>
      <c r="E17" s="18" t="s">
        <v>33</v>
      </c>
      <c r="F17" s="117" t="s">
        <v>34</v>
      </c>
      <c r="G17" s="117"/>
      <c r="H17" s="117"/>
      <c r="I17" s="117"/>
      <c r="J17" s="18" t="s">
        <v>35</v>
      </c>
      <c r="K17" s="119"/>
    </row>
    <row r="18" spans="1:15" x14ac:dyDescent="0.2">
      <c r="A18" s="77">
        <v>1</v>
      </c>
      <c r="B18" s="78">
        <v>2</v>
      </c>
      <c r="C18" s="77">
        <v>3</v>
      </c>
      <c r="D18" s="77">
        <v>4</v>
      </c>
      <c r="E18" s="77">
        <v>5</v>
      </c>
      <c r="F18" s="77">
        <v>6</v>
      </c>
      <c r="G18" s="77">
        <v>7</v>
      </c>
      <c r="H18" s="77">
        <v>8</v>
      </c>
      <c r="I18" s="77">
        <v>9</v>
      </c>
      <c r="J18" s="77">
        <v>10</v>
      </c>
      <c r="K18" s="21">
        <v>11</v>
      </c>
    </row>
    <row r="19" spans="1:15" ht="18" customHeight="1" x14ac:dyDescent="0.2">
      <c r="A19" s="77"/>
      <c r="B19" s="22" t="s">
        <v>39</v>
      </c>
      <c r="C19" s="77"/>
      <c r="D19" s="77"/>
      <c r="E19" s="77"/>
      <c r="F19" s="18"/>
      <c r="G19" s="77"/>
      <c r="H19" s="18"/>
      <c r="I19" s="18"/>
      <c r="J19" s="77"/>
      <c r="K19" s="23">
        <f>SUM(K20+K28+K214+K248+K286+K324+K375+K403+K466+K590+K703+K763+K845+K877+K805+K914)</f>
        <v>10821785.600000001</v>
      </c>
      <c r="L19" s="1">
        <v>10212612.200000003</v>
      </c>
      <c r="M19" s="6"/>
      <c r="N19" s="24"/>
      <c r="O19" s="25"/>
    </row>
    <row r="20" spans="1:15" ht="31.5" customHeight="1" x14ac:dyDescent="0.2">
      <c r="A20" s="79">
        <v>1</v>
      </c>
      <c r="B20" s="27" t="s">
        <v>305</v>
      </c>
      <c r="C20" s="18">
        <v>901</v>
      </c>
      <c r="D20" s="28"/>
      <c r="E20" s="28"/>
      <c r="F20" s="18"/>
      <c r="G20" s="28"/>
      <c r="H20" s="18"/>
      <c r="I20" s="18"/>
      <c r="J20" s="28"/>
      <c r="K20" s="23">
        <f t="shared" ref="K20:K23" si="0">SUM(K21)</f>
        <v>1872</v>
      </c>
      <c r="L20" s="7"/>
      <c r="M20" s="7"/>
    </row>
    <row r="21" spans="1:15" ht="18" customHeight="1" x14ac:dyDescent="0.2">
      <c r="A21" s="110"/>
      <c r="B21" s="29" t="s">
        <v>1</v>
      </c>
      <c r="C21" s="18">
        <v>901</v>
      </c>
      <c r="D21" s="18" t="s">
        <v>2</v>
      </c>
      <c r="E21" s="18"/>
      <c r="F21" s="18"/>
      <c r="G21" s="18"/>
      <c r="H21" s="18"/>
      <c r="I21" s="18"/>
      <c r="J21" s="18"/>
      <c r="K21" s="23">
        <f>SUM(K22)</f>
        <v>1872</v>
      </c>
      <c r="M21" s="7"/>
    </row>
    <row r="22" spans="1:15" ht="47.25" customHeight="1" x14ac:dyDescent="0.2">
      <c r="A22" s="110"/>
      <c r="B22" s="29" t="s">
        <v>126</v>
      </c>
      <c r="C22" s="75">
        <v>901</v>
      </c>
      <c r="D22" s="31" t="s">
        <v>2</v>
      </c>
      <c r="E22" s="31" t="s">
        <v>5</v>
      </c>
      <c r="F22" s="31"/>
      <c r="G22" s="81"/>
      <c r="H22" s="31"/>
      <c r="I22" s="31"/>
      <c r="J22" s="31"/>
      <c r="K22" s="23">
        <f t="shared" si="0"/>
        <v>1872</v>
      </c>
      <c r="M22" s="7"/>
    </row>
    <row r="23" spans="1:15" ht="37.5" customHeight="1" x14ac:dyDescent="0.2">
      <c r="A23" s="110"/>
      <c r="B23" s="29" t="s">
        <v>63</v>
      </c>
      <c r="C23" s="75">
        <v>901</v>
      </c>
      <c r="D23" s="31" t="s">
        <v>2</v>
      </c>
      <c r="E23" s="31" t="s">
        <v>5</v>
      </c>
      <c r="F23" s="31">
        <v>51</v>
      </c>
      <c r="G23" s="81"/>
      <c r="H23" s="31"/>
      <c r="I23" s="31"/>
      <c r="J23" s="31"/>
      <c r="K23" s="23">
        <f t="shared" si="0"/>
        <v>1872</v>
      </c>
      <c r="M23" s="7"/>
    </row>
    <row r="24" spans="1:15" ht="26.25" customHeight="1" x14ac:dyDescent="0.2">
      <c r="A24" s="110"/>
      <c r="B24" s="29" t="s">
        <v>79</v>
      </c>
      <c r="C24" s="75">
        <v>901</v>
      </c>
      <c r="D24" s="31" t="s">
        <v>2</v>
      </c>
      <c r="E24" s="31" t="s">
        <v>5</v>
      </c>
      <c r="F24" s="31">
        <v>51</v>
      </c>
      <c r="G24" s="81">
        <v>1</v>
      </c>
      <c r="H24" s="31"/>
      <c r="I24" s="31"/>
      <c r="J24" s="31"/>
      <c r="K24" s="23">
        <f>SUM(K25)</f>
        <v>1872</v>
      </c>
    </row>
    <row r="25" spans="1:15" ht="18" customHeight="1" x14ac:dyDescent="0.2">
      <c r="A25" s="110"/>
      <c r="B25" s="29" t="s">
        <v>47</v>
      </c>
      <c r="C25" s="75">
        <v>901</v>
      </c>
      <c r="D25" s="31" t="s">
        <v>2</v>
      </c>
      <c r="E25" s="31" t="s">
        <v>5</v>
      </c>
      <c r="F25" s="31">
        <v>51</v>
      </c>
      <c r="G25" s="81">
        <v>1</v>
      </c>
      <c r="H25" s="31" t="s">
        <v>77</v>
      </c>
      <c r="I25" s="31" t="s">
        <v>78</v>
      </c>
      <c r="J25" s="31"/>
      <c r="K25" s="23">
        <f>SUM(K26+K27)</f>
        <v>1872</v>
      </c>
    </row>
    <row r="26" spans="1:15" s="17" customFormat="1" ht="50.25" customHeight="1" x14ac:dyDescent="0.2">
      <c r="A26" s="110"/>
      <c r="B26" s="29" t="s">
        <v>121</v>
      </c>
      <c r="C26" s="75">
        <v>901</v>
      </c>
      <c r="D26" s="31" t="s">
        <v>2</v>
      </c>
      <c r="E26" s="31" t="s">
        <v>5</v>
      </c>
      <c r="F26" s="31">
        <v>51</v>
      </c>
      <c r="G26" s="81">
        <v>1</v>
      </c>
      <c r="H26" s="31" t="s">
        <v>77</v>
      </c>
      <c r="I26" s="31" t="s">
        <v>78</v>
      </c>
      <c r="J26" s="31" t="s">
        <v>48</v>
      </c>
      <c r="K26" s="23">
        <v>1800</v>
      </c>
    </row>
    <row r="27" spans="1:15" s="17" customFormat="1" ht="31.5" customHeight="1" x14ac:dyDescent="0.2">
      <c r="A27" s="110"/>
      <c r="B27" s="29" t="s">
        <v>122</v>
      </c>
      <c r="C27" s="75">
        <v>901</v>
      </c>
      <c r="D27" s="31" t="s">
        <v>2</v>
      </c>
      <c r="E27" s="31" t="s">
        <v>5</v>
      </c>
      <c r="F27" s="31">
        <v>51</v>
      </c>
      <c r="G27" s="81">
        <v>1</v>
      </c>
      <c r="H27" s="31" t="s">
        <v>77</v>
      </c>
      <c r="I27" s="31" t="s">
        <v>78</v>
      </c>
      <c r="J27" s="31" t="s">
        <v>49</v>
      </c>
      <c r="K27" s="23">
        <v>72</v>
      </c>
    </row>
    <row r="28" spans="1:15" s="17" customFormat="1" ht="47.25" customHeight="1" x14ac:dyDescent="0.2">
      <c r="A28" s="104">
        <v>2</v>
      </c>
      <c r="B28" s="29" t="s">
        <v>306</v>
      </c>
      <c r="C28" s="75">
        <v>902</v>
      </c>
      <c r="D28" s="76"/>
      <c r="E28" s="76"/>
      <c r="F28" s="76"/>
      <c r="G28" s="75"/>
      <c r="H28" s="76"/>
      <c r="I28" s="76"/>
      <c r="J28" s="76"/>
      <c r="K28" s="23">
        <f>SUM(K29+K134+K121+K142+K183+K190+K176)</f>
        <v>746641.60000000009</v>
      </c>
    </row>
    <row r="29" spans="1:15" s="17" customFormat="1" ht="18" customHeight="1" x14ac:dyDescent="0.2">
      <c r="A29" s="105"/>
      <c r="B29" s="29" t="s">
        <v>1</v>
      </c>
      <c r="C29" s="75">
        <v>902</v>
      </c>
      <c r="D29" s="76" t="s">
        <v>2</v>
      </c>
      <c r="E29" s="31"/>
      <c r="F29" s="31"/>
      <c r="G29" s="81"/>
      <c r="H29" s="31"/>
      <c r="I29" s="31"/>
      <c r="J29" s="31"/>
      <c r="K29" s="23">
        <f>SUM(K30+K35+K65+K60)</f>
        <v>617505.30000000005</v>
      </c>
    </row>
    <row r="30" spans="1:15" s="17" customFormat="1" ht="31.5" customHeight="1" x14ac:dyDescent="0.2">
      <c r="A30" s="105"/>
      <c r="B30" s="29" t="s">
        <v>3</v>
      </c>
      <c r="C30" s="75">
        <v>902</v>
      </c>
      <c r="D30" s="31" t="s">
        <v>2</v>
      </c>
      <c r="E30" s="31" t="s">
        <v>4</v>
      </c>
      <c r="F30" s="31"/>
      <c r="G30" s="81"/>
      <c r="H30" s="31"/>
      <c r="I30" s="31"/>
      <c r="J30" s="31"/>
      <c r="K30" s="23">
        <f t="shared" ref="K30:K32" si="1">SUM(K31)</f>
        <v>4459.8999999999996</v>
      </c>
    </row>
    <row r="31" spans="1:15" s="17" customFormat="1" ht="47.25" customHeight="1" x14ac:dyDescent="0.2">
      <c r="A31" s="105"/>
      <c r="B31" s="29" t="s">
        <v>307</v>
      </c>
      <c r="C31" s="75">
        <v>902</v>
      </c>
      <c r="D31" s="31" t="s">
        <v>2</v>
      </c>
      <c r="E31" s="31" t="s">
        <v>4</v>
      </c>
      <c r="F31" s="31">
        <v>50</v>
      </c>
      <c r="G31" s="81"/>
      <c r="H31" s="31"/>
      <c r="I31" s="31"/>
      <c r="J31" s="31"/>
      <c r="K31" s="23">
        <f t="shared" si="1"/>
        <v>4459.8999999999996</v>
      </c>
    </row>
    <row r="32" spans="1:15" s="17" customFormat="1" ht="31.5" customHeight="1" x14ac:dyDescent="0.2">
      <c r="A32" s="105"/>
      <c r="B32" s="29" t="s">
        <v>308</v>
      </c>
      <c r="C32" s="75">
        <v>902</v>
      </c>
      <c r="D32" s="31" t="s">
        <v>2</v>
      </c>
      <c r="E32" s="31" t="s">
        <v>4</v>
      </c>
      <c r="F32" s="31">
        <v>50</v>
      </c>
      <c r="G32" s="81">
        <v>1</v>
      </c>
      <c r="H32" s="31"/>
      <c r="I32" s="31"/>
      <c r="J32" s="31"/>
      <c r="K32" s="23">
        <f t="shared" si="1"/>
        <v>4459.8999999999996</v>
      </c>
    </row>
    <row r="33" spans="1:12" s="17" customFormat="1" ht="18" customHeight="1" x14ac:dyDescent="0.2">
      <c r="A33" s="105"/>
      <c r="B33" s="29" t="s">
        <v>47</v>
      </c>
      <c r="C33" s="75">
        <v>902</v>
      </c>
      <c r="D33" s="31" t="s">
        <v>2</v>
      </c>
      <c r="E33" s="31" t="s">
        <v>4</v>
      </c>
      <c r="F33" s="31">
        <v>50</v>
      </c>
      <c r="G33" s="81">
        <v>1</v>
      </c>
      <c r="H33" s="31" t="s">
        <v>77</v>
      </c>
      <c r="I33" s="31" t="s">
        <v>78</v>
      </c>
      <c r="J33" s="31"/>
      <c r="K33" s="23">
        <f>SUM(K34:K34)</f>
        <v>4459.8999999999996</v>
      </c>
    </row>
    <row r="34" spans="1:12" s="17" customFormat="1" ht="51" customHeight="1" x14ac:dyDescent="0.2">
      <c r="A34" s="105"/>
      <c r="B34" s="29" t="s">
        <v>121</v>
      </c>
      <c r="C34" s="75">
        <v>902</v>
      </c>
      <c r="D34" s="31" t="s">
        <v>2</v>
      </c>
      <c r="E34" s="31" t="s">
        <v>4</v>
      </c>
      <c r="F34" s="31">
        <v>50</v>
      </c>
      <c r="G34" s="81">
        <v>1</v>
      </c>
      <c r="H34" s="31" t="s">
        <v>77</v>
      </c>
      <c r="I34" s="31" t="s">
        <v>78</v>
      </c>
      <c r="J34" s="31" t="s">
        <v>48</v>
      </c>
      <c r="K34" s="23">
        <v>4459.8999999999996</v>
      </c>
    </row>
    <row r="35" spans="1:12" s="17" customFormat="1" ht="47.25" customHeight="1" x14ac:dyDescent="0.2">
      <c r="A35" s="105"/>
      <c r="B35" s="29" t="s">
        <v>46</v>
      </c>
      <c r="C35" s="75">
        <v>902</v>
      </c>
      <c r="D35" s="31" t="s">
        <v>2</v>
      </c>
      <c r="E35" s="31" t="s">
        <v>6</v>
      </c>
      <c r="F35" s="31"/>
      <c r="G35" s="81"/>
      <c r="H35" s="31"/>
      <c r="I35" s="31"/>
      <c r="J35" s="31"/>
      <c r="K35" s="23">
        <f>K36+K41</f>
        <v>230561.3</v>
      </c>
    </row>
    <row r="36" spans="1:12" s="17" customFormat="1" ht="18" customHeight="1" x14ac:dyDescent="0.2">
      <c r="A36" s="105"/>
      <c r="B36" s="34" t="s">
        <v>646</v>
      </c>
      <c r="C36" s="75">
        <v>902</v>
      </c>
      <c r="D36" s="31" t="s">
        <v>2</v>
      </c>
      <c r="E36" s="31" t="s">
        <v>6</v>
      </c>
      <c r="F36" s="31" t="s">
        <v>647</v>
      </c>
      <c r="G36" s="81"/>
      <c r="H36" s="31"/>
      <c r="I36" s="31"/>
      <c r="J36" s="31"/>
      <c r="K36" s="23">
        <f>K37</f>
        <v>101.4</v>
      </c>
    </row>
    <row r="37" spans="1:12" s="17" customFormat="1" ht="32.25" customHeight="1" x14ac:dyDescent="0.2">
      <c r="A37" s="105"/>
      <c r="B37" s="34" t="s">
        <v>653</v>
      </c>
      <c r="C37" s="75">
        <v>902</v>
      </c>
      <c r="D37" s="31" t="s">
        <v>2</v>
      </c>
      <c r="E37" s="31" t="s">
        <v>6</v>
      </c>
      <c r="F37" s="31" t="s">
        <v>647</v>
      </c>
      <c r="G37" s="81">
        <v>1</v>
      </c>
      <c r="H37" s="31"/>
      <c r="I37" s="31"/>
      <c r="J37" s="31"/>
      <c r="K37" s="23">
        <f>K38</f>
        <v>101.4</v>
      </c>
    </row>
    <row r="38" spans="1:12" s="17" customFormat="1" ht="31.5" customHeight="1" x14ac:dyDescent="0.2">
      <c r="A38" s="105"/>
      <c r="B38" s="34" t="s">
        <v>648</v>
      </c>
      <c r="C38" s="75">
        <v>902</v>
      </c>
      <c r="D38" s="31" t="s">
        <v>2</v>
      </c>
      <c r="E38" s="31" t="s">
        <v>6</v>
      </c>
      <c r="F38" s="31" t="s">
        <v>647</v>
      </c>
      <c r="G38" s="81">
        <v>1</v>
      </c>
      <c r="H38" s="31" t="s">
        <v>2</v>
      </c>
      <c r="I38" s="31"/>
      <c r="J38" s="31"/>
      <c r="K38" s="23">
        <f>K39</f>
        <v>101.4</v>
      </c>
    </row>
    <row r="39" spans="1:12" s="17" customFormat="1" ht="94.5" customHeight="1" x14ac:dyDescent="0.2">
      <c r="A39" s="105"/>
      <c r="B39" s="35" t="s">
        <v>265</v>
      </c>
      <c r="C39" s="75">
        <v>902</v>
      </c>
      <c r="D39" s="31" t="s">
        <v>2</v>
      </c>
      <c r="E39" s="31" t="s">
        <v>6</v>
      </c>
      <c r="F39" s="31" t="s">
        <v>647</v>
      </c>
      <c r="G39" s="81">
        <v>1</v>
      </c>
      <c r="H39" s="31" t="s">
        <v>2</v>
      </c>
      <c r="I39" s="31" t="s">
        <v>88</v>
      </c>
      <c r="J39" s="31"/>
      <c r="K39" s="23">
        <f>K40</f>
        <v>101.4</v>
      </c>
      <c r="L39" s="17">
        <f>K40+K155</f>
        <v>6861.4</v>
      </c>
    </row>
    <row r="40" spans="1:12" s="17" customFormat="1" ht="31.5" customHeight="1" x14ac:dyDescent="0.2">
      <c r="A40" s="105"/>
      <c r="B40" s="29" t="s">
        <v>122</v>
      </c>
      <c r="C40" s="75">
        <v>902</v>
      </c>
      <c r="D40" s="31" t="s">
        <v>2</v>
      </c>
      <c r="E40" s="31" t="s">
        <v>6</v>
      </c>
      <c r="F40" s="31" t="s">
        <v>647</v>
      </c>
      <c r="G40" s="81">
        <v>6</v>
      </c>
      <c r="H40" s="31" t="s">
        <v>2</v>
      </c>
      <c r="I40" s="31" t="s">
        <v>88</v>
      </c>
      <c r="J40" s="31" t="s">
        <v>49</v>
      </c>
      <c r="K40" s="23">
        <v>101.4</v>
      </c>
    </row>
    <row r="41" spans="1:12" ht="18" customHeight="1" x14ac:dyDescent="0.2">
      <c r="A41" s="105"/>
      <c r="B41" s="29" t="s">
        <v>67</v>
      </c>
      <c r="C41" s="75">
        <v>902</v>
      </c>
      <c r="D41" s="31" t="s">
        <v>2</v>
      </c>
      <c r="E41" s="31" t="s">
        <v>6</v>
      </c>
      <c r="F41" s="31">
        <v>52</v>
      </c>
      <c r="G41" s="81"/>
      <c r="H41" s="31"/>
      <c r="I41" s="31"/>
      <c r="J41" s="31"/>
      <c r="K41" s="23">
        <f>SUM(K42+K55+K46)</f>
        <v>230459.9</v>
      </c>
    </row>
    <row r="42" spans="1:12" ht="31.5" customHeight="1" x14ac:dyDescent="0.2">
      <c r="A42" s="105"/>
      <c r="B42" s="29" t="s">
        <v>311</v>
      </c>
      <c r="C42" s="75">
        <v>902</v>
      </c>
      <c r="D42" s="31" t="s">
        <v>2</v>
      </c>
      <c r="E42" s="31" t="s">
        <v>6</v>
      </c>
      <c r="F42" s="31">
        <v>52</v>
      </c>
      <c r="G42" s="81">
        <v>1</v>
      </c>
      <c r="H42" s="31"/>
      <c r="I42" s="31"/>
      <c r="J42" s="31"/>
      <c r="K42" s="23">
        <f>K43</f>
        <v>197761.69999999998</v>
      </c>
    </row>
    <row r="43" spans="1:12" ht="18" customHeight="1" x14ac:dyDescent="0.2">
      <c r="A43" s="105"/>
      <c r="B43" s="29" t="s">
        <v>47</v>
      </c>
      <c r="C43" s="75">
        <v>902</v>
      </c>
      <c r="D43" s="31" t="s">
        <v>2</v>
      </c>
      <c r="E43" s="31" t="s">
        <v>6</v>
      </c>
      <c r="F43" s="31">
        <v>52</v>
      </c>
      <c r="G43" s="81">
        <v>1</v>
      </c>
      <c r="H43" s="31" t="s">
        <v>77</v>
      </c>
      <c r="I43" s="31" t="s">
        <v>78</v>
      </c>
      <c r="J43" s="31"/>
      <c r="K43" s="23">
        <f>K44+K45</f>
        <v>197761.69999999998</v>
      </c>
    </row>
    <row r="44" spans="1:12" ht="52.5" customHeight="1" x14ac:dyDescent="0.2">
      <c r="A44" s="105"/>
      <c r="B44" s="29" t="s">
        <v>121</v>
      </c>
      <c r="C44" s="75">
        <v>902</v>
      </c>
      <c r="D44" s="31" t="s">
        <v>2</v>
      </c>
      <c r="E44" s="31" t="s">
        <v>6</v>
      </c>
      <c r="F44" s="31">
        <v>52</v>
      </c>
      <c r="G44" s="81">
        <v>1</v>
      </c>
      <c r="H44" s="31" t="s">
        <v>77</v>
      </c>
      <c r="I44" s="31" t="s">
        <v>78</v>
      </c>
      <c r="J44" s="31" t="s">
        <v>48</v>
      </c>
      <c r="K44" s="23">
        <f>194954.3+1000</f>
        <v>195954.3</v>
      </c>
    </row>
    <row r="45" spans="1:12" ht="31.5" customHeight="1" x14ac:dyDescent="0.2">
      <c r="A45" s="105"/>
      <c r="B45" s="29" t="s">
        <v>122</v>
      </c>
      <c r="C45" s="75">
        <v>902</v>
      </c>
      <c r="D45" s="31" t="s">
        <v>2</v>
      </c>
      <c r="E45" s="31" t="s">
        <v>6</v>
      </c>
      <c r="F45" s="31">
        <v>52</v>
      </c>
      <c r="G45" s="81">
        <v>1</v>
      </c>
      <c r="H45" s="31" t="s">
        <v>77</v>
      </c>
      <c r="I45" s="31" t="s">
        <v>78</v>
      </c>
      <c r="J45" s="31" t="s">
        <v>49</v>
      </c>
      <c r="K45" s="23">
        <v>1807.4</v>
      </c>
    </row>
    <row r="46" spans="1:12" ht="18" customHeight="1" x14ac:dyDescent="0.2">
      <c r="A46" s="105"/>
      <c r="B46" s="29" t="s">
        <v>52</v>
      </c>
      <c r="C46" s="75">
        <v>902</v>
      </c>
      <c r="D46" s="31" t="s">
        <v>2</v>
      </c>
      <c r="E46" s="31" t="s">
        <v>6</v>
      </c>
      <c r="F46" s="31" t="s">
        <v>81</v>
      </c>
      <c r="G46" s="81">
        <v>2</v>
      </c>
      <c r="H46" s="31"/>
      <c r="I46" s="31"/>
      <c r="J46" s="31"/>
      <c r="K46" s="23">
        <f>SUM(K47+K49+K52)</f>
        <v>2528.1</v>
      </c>
    </row>
    <row r="47" spans="1:12" ht="31.5" customHeight="1" x14ac:dyDescent="0.2">
      <c r="A47" s="105"/>
      <c r="B47" s="36" t="s">
        <v>389</v>
      </c>
      <c r="C47" s="75">
        <v>902</v>
      </c>
      <c r="D47" s="31" t="s">
        <v>2</v>
      </c>
      <c r="E47" s="31" t="s">
        <v>6</v>
      </c>
      <c r="F47" s="31" t="s">
        <v>81</v>
      </c>
      <c r="G47" s="31" t="s">
        <v>116</v>
      </c>
      <c r="H47" s="31" t="s">
        <v>77</v>
      </c>
      <c r="I47" s="31" t="s">
        <v>388</v>
      </c>
      <c r="J47" s="31"/>
      <c r="K47" s="23">
        <f>SUM(K48)</f>
        <v>500</v>
      </c>
    </row>
    <row r="48" spans="1:12" ht="31.5" customHeight="1" x14ac:dyDescent="0.2">
      <c r="A48" s="105"/>
      <c r="B48" s="29" t="s">
        <v>122</v>
      </c>
      <c r="C48" s="75">
        <v>902</v>
      </c>
      <c r="D48" s="31" t="s">
        <v>2</v>
      </c>
      <c r="E48" s="31" t="s">
        <v>6</v>
      </c>
      <c r="F48" s="31" t="s">
        <v>81</v>
      </c>
      <c r="G48" s="31" t="s">
        <v>116</v>
      </c>
      <c r="H48" s="31" t="s">
        <v>77</v>
      </c>
      <c r="I48" s="31" t="s">
        <v>388</v>
      </c>
      <c r="J48" s="31" t="s">
        <v>49</v>
      </c>
      <c r="K48" s="23">
        <v>500</v>
      </c>
    </row>
    <row r="49" spans="1:11" s="17" customFormat="1" ht="31.5" customHeight="1" x14ac:dyDescent="0.2">
      <c r="A49" s="105"/>
      <c r="B49" s="37" t="s">
        <v>213</v>
      </c>
      <c r="C49" s="75">
        <v>902</v>
      </c>
      <c r="D49" s="31" t="s">
        <v>2</v>
      </c>
      <c r="E49" s="31" t="s">
        <v>6</v>
      </c>
      <c r="F49" s="31" t="s">
        <v>81</v>
      </c>
      <c r="G49" s="81">
        <v>2</v>
      </c>
      <c r="H49" s="31" t="s">
        <v>77</v>
      </c>
      <c r="I49" s="31" t="s">
        <v>82</v>
      </c>
      <c r="J49" s="31"/>
      <c r="K49" s="23">
        <f>SUM(K50:K51)</f>
        <v>1012.5</v>
      </c>
    </row>
    <row r="50" spans="1:11" s="17" customFormat="1" ht="46.5" customHeight="1" x14ac:dyDescent="0.2">
      <c r="A50" s="105"/>
      <c r="B50" s="29" t="s">
        <v>121</v>
      </c>
      <c r="C50" s="75">
        <v>902</v>
      </c>
      <c r="D50" s="31" t="s">
        <v>2</v>
      </c>
      <c r="E50" s="31" t="s">
        <v>6</v>
      </c>
      <c r="F50" s="31" t="s">
        <v>81</v>
      </c>
      <c r="G50" s="81">
        <v>2</v>
      </c>
      <c r="H50" s="31" t="s">
        <v>77</v>
      </c>
      <c r="I50" s="31" t="s">
        <v>82</v>
      </c>
      <c r="J50" s="31" t="s">
        <v>48</v>
      </c>
      <c r="K50" s="23">
        <v>931.5</v>
      </c>
    </row>
    <row r="51" spans="1:11" s="17" customFormat="1" ht="31.5" customHeight="1" x14ac:dyDescent="0.2">
      <c r="A51" s="105"/>
      <c r="B51" s="29" t="s">
        <v>122</v>
      </c>
      <c r="C51" s="75">
        <v>902</v>
      </c>
      <c r="D51" s="31" t="s">
        <v>2</v>
      </c>
      <c r="E51" s="31" t="s">
        <v>6</v>
      </c>
      <c r="F51" s="31" t="s">
        <v>81</v>
      </c>
      <c r="G51" s="81">
        <v>2</v>
      </c>
      <c r="H51" s="31" t="s">
        <v>77</v>
      </c>
      <c r="I51" s="31" t="s">
        <v>82</v>
      </c>
      <c r="J51" s="31" t="s">
        <v>49</v>
      </c>
      <c r="K51" s="23">
        <v>81</v>
      </c>
    </row>
    <row r="52" spans="1:11" s="17" customFormat="1" ht="63" customHeight="1" x14ac:dyDescent="0.2">
      <c r="A52" s="105"/>
      <c r="B52" s="36" t="s">
        <v>391</v>
      </c>
      <c r="C52" s="75">
        <v>902</v>
      </c>
      <c r="D52" s="31" t="s">
        <v>2</v>
      </c>
      <c r="E52" s="31" t="s">
        <v>6</v>
      </c>
      <c r="F52" s="31" t="s">
        <v>81</v>
      </c>
      <c r="G52" s="81">
        <v>2</v>
      </c>
      <c r="H52" s="31" t="s">
        <v>77</v>
      </c>
      <c r="I52" s="31" t="s">
        <v>250</v>
      </c>
      <c r="J52" s="31"/>
      <c r="K52" s="23">
        <f>SUM(K53:K54)</f>
        <v>1015.6</v>
      </c>
    </row>
    <row r="53" spans="1:11" s="17" customFormat="1" ht="50.25" customHeight="1" x14ac:dyDescent="0.2">
      <c r="A53" s="105"/>
      <c r="B53" s="29" t="s">
        <v>121</v>
      </c>
      <c r="C53" s="75">
        <v>902</v>
      </c>
      <c r="D53" s="31" t="s">
        <v>2</v>
      </c>
      <c r="E53" s="31" t="s">
        <v>6</v>
      </c>
      <c r="F53" s="31" t="s">
        <v>81</v>
      </c>
      <c r="G53" s="81">
        <v>2</v>
      </c>
      <c r="H53" s="31" t="s">
        <v>77</v>
      </c>
      <c r="I53" s="31" t="s">
        <v>250</v>
      </c>
      <c r="J53" s="31" t="s">
        <v>48</v>
      </c>
      <c r="K53" s="23">
        <v>931.4</v>
      </c>
    </row>
    <row r="54" spans="1:11" s="17" customFormat="1" ht="31.5" customHeight="1" x14ac:dyDescent="0.2">
      <c r="A54" s="105"/>
      <c r="B54" s="29" t="s">
        <v>122</v>
      </c>
      <c r="C54" s="75">
        <v>902</v>
      </c>
      <c r="D54" s="31" t="s">
        <v>2</v>
      </c>
      <c r="E54" s="31" t="s">
        <v>6</v>
      </c>
      <c r="F54" s="31" t="s">
        <v>81</v>
      </c>
      <c r="G54" s="81">
        <v>2</v>
      </c>
      <c r="H54" s="31" t="s">
        <v>77</v>
      </c>
      <c r="I54" s="31" t="s">
        <v>250</v>
      </c>
      <c r="J54" s="31" t="s">
        <v>49</v>
      </c>
      <c r="K54" s="23">
        <v>84.2</v>
      </c>
    </row>
    <row r="55" spans="1:11" s="17" customFormat="1" ht="31.5" customHeight="1" x14ac:dyDescent="0.2">
      <c r="A55" s="105"/>
      <c r="B55" s="29" t="s">
        <v>650</v>
      </c>
      <c r="C55" s="75">
        <v>902</v>
      </c>
      <c r="D55" s="31" t="s">
        <v>2</v>
      </c>
      <c r="E55" s="31" t="s">
        <v>6</v>
      </c>
      <c r="F55" s="31" t="s">
        <v>81</v>
      </c>
      <c r="G55" s="81">
        <v>3</v>
      </c>
      <c r="H55" s="31"/>
      <c r="I55" s="31"/>
      <c r="J55" s="31"/>
      <c r="K55" s="23">
        <f>K56</f>
        <v>30170.1</v>
      </c>
    </row>
    <row r="56" spans="1:11" s="17" customFormat="1" ht="31.5" customHeight="1" x14ac:dyDescent="0.2">
      <c r="A56" s="105"/>
      <c r="B56" s="29" t="s">
        <v>650</v>
      </c>
      <c r="C56" s="75">
        <v>902</v>
      </c>
      <c r="D56" s="31" t="s">
        <v>2</v>
      </c>
      <c r="E56" s="31" t="s">
        <v>6</v>
      </c>
      <c r="F56" s="31" t="s">
        <v>81</v>
      </c>
      <c r="G56" s="81">
        <v>3</v>
      </c>
      <c r="H56" s="31" t="s">
        <v>77</v>
      </c>
      <c r="I56" s="31"/>
      <c r="J56" s="31"/>
      <c r="K56" s="23">
        <f>SUM(K57)</f>
        <v>30170.1</v>
      </c>
    </row>
    <row r="57" spans="1:11" s="17" customFormat="1" x14ac:dyDescent="0.2">
      <c r="A57" s="105"/>
      <c r="B57" s="29" t="s">
        <v>47</v>
      </c>
      <c r="C57" s="75">
        <v>902</v>
      </c>
      <c r="D57" s="31" t="s">
        <v>2</v>
      </c>
      <c r="E57" s="31" t="s">
        <v>6</v>
      </c>
      <c r="F57" s="31" t="s">
        <v>81</v>
      </c>
      <c r="G57" s="81">
        <v>3</v>
      </c>
      <c r="H57" s="31" t="s">
        <v>77</v>
      </c>
      <c r="I57" s="31" t="s">
        <v>78</v>
      </c>
      <c r="J57" s="31"/>
      <c r="K57" s="23">
        <f>SUM(K58:K59)</f>
        <v>30170.1</v>
      </c>
    </row>
    <row r="58" spans="1:11" s="17" customFormat="1" ht="54" customHeight="1" x14ac:dyDescent="0.2">
      <c r="A58" s="105"/>
      <c r="B58" s="29" t="s">
        <v>121</v>
      </c>
      <c r="C58" s="75">
        <v>902</v>
      </c>
      <c r="D58" s="31" t="s">
        <v>2</v>
      </c>
      <c r="E58" s="31" t="s">
        <v>6</v>
      </c>
      <c r="F58" s="31" t="s">
        <v>81</v>
      </c>
      <c r="G58" s="81">
        <v>3</v>
      </c>
      <c r="H58" s="31" t="s">
        <v>77</v>
      </c>
      <c r="I58" s="31" t="s">
        <v>78</v>
      </c>
      <c r="J58" s="31" t="s">
        <v>48</v>
      </c>
      <c r="K58" s="23">
        <f>29822.1</f>
        <v>29822.1</v>
      </c>
    </row>
    <row r="59" spans="1:11" s="17" customFormat="1" ht="31.5" customHeight="1" x14ac:dyDescent="0.2">
      <c r="A59" s="105"/>
      <c r="B59" s="29" t="s">
        <v>122</v>
      </c>
      <c r="C59" s="75">
        <v>902</v>
      </c>
      <c r="D59" s="31" t="s">
        <v>2</v>
      </c>
      <c r="E59" s="31" t="s">
        <v>6</v>
      </c>
      <c r="F59" s="31" t="s">
        <v>81</v>
      </c>
      <c r="G59" s="81">
        <v>3</v>
      </c>
      <c r="H59" s="31" t="s">
        <v>77</v>
      </c>
      <c r="I59" s="31" t="s">
        <v>78</v>
      </c>
      <c r="J59" s="31" t="s">
        <v>49</v>
      </c>
      <c r="K59" s="23">
        <v>348</v>
      </c>
    </row>
    <row r="60" spans="1:11" s="17" customFormat="1" ht="18" customHeight="1" x14ac:dyDescent="0.2">
      <c r="A60" s="105"/>
      <c r="B60" s="29" t="s">
        <v>177</v>
      </c>
      <c r="C60" s="75">
        <v>902</v>
      </c>
      <c r="D60" s="31" t="s">
        <v>2</v>
      </c>
      <c r="E60" s="31" t="s">
        <v>7</v>
      </c>
      <c r="F60" s="31"/>
      <c r="G60" s="81"/>
      <c r="H60" s="31"/>
      <c r="I60" s="31"/>
      <c r="J60" s="31"/>
      <c r="K60" s="23">
        <f>SUM(K61)</f>
        <v>14.4</v>
      </c>
    </row>
    <row r="61" spans="1:11" s="17" customFormat="1" ht="18" customHeight="1" x14ac:dyDescent="0.2">
      <c r="A61" s="105"/>
      <c r="B61" s="29" t="s">
        <v>67</v>
      </c>
      <c r="C61" s="75">
        <v>902</v>
      </c>
      <c r="D61" s="31" t="s">
        <v>2</v>
      </c>
      <c r="E61" s="31" t="s">
        <v>7</v>
      </c>
      <c r="F61" s="31">
        <v>52</v>
      </c>
      <c r="G61" s="81"/>
      <c r="H61" s="31"/>
      <c r="I61" s="31"/>
      <c r="J61" s="31"/>
      <c r="K61" s="23">
        <f>SUM(K62)</f>
        <v>14.4</v>
      </c>
    </row>
    <row r="62" spans="1:11" s="17" customFormat="1" ht="18" customHeight="1" x14ac:dyDescent="0.2">
      <c r="A62" s="105"/>
      <c r="B62" s="34" t="s">
        <v>52</v>
      </c>
      <c r="C62" s="75">
        <v>902</v>
      </c>
      <c r="D62" s="31" t="s">
        <v>2</v>
      </c>
      <c r="E62" s="31" t="s">
        <v>7</v>
      </c>
      <c r="F62" s="31" t="s">
        <v>81</v>
      </c>
      <c r="G62" s="31" t="s">
        <v>116</v>
      </c>
      <c r="H62" s="31"/>
      <c r="I62" s="31"/>
      <c r="J62" s="31"/>
      <c r="K62" s="23">
        <f>SUM(K63)</f>
        <v>14.4</v>
      </c>
    </row>
    <row r="63" spans="1:11" s="17" customFormat="1" ht="47.25" customHeight="1" x14ac:dyDescent="0.2">
      <c r="A63" s="105"/>
      <c r="B63" s="36" t="s">
        <v>176</v>
      </c>
      <c r="C63" s="75">
        <v>902</v>
      </c>
      <c r="D63" s="31" t="s">
        <v>2</v>
      </c>
      <c r="E63" s="31" t="s">
        <v>7</v>
      </c>
      <c r="F63" s="31" t="s">
        <v>81</v>
      </c>
      <c r="G63" s="31" t="s">
        <v>116</v>
      </c>
      <c r="H63" s="31" t="s">
        <v>77</v>
      </c>
      <c r="I63" s="31" t="s">
        <v>175</v>
      </c>
      <c r="J63" s="31"/>
      <c r="K63" s="23">
        <f>SUM(K64)</f>
        <v>14.4</v>
      </c>
    </row>
    <row r="64" spans="1:11" s="17" customFormat="1" ht="31.5" customHeight="1" x14ac:dyDescent="0.2">
      <c r="A64" s="105"/>
      <c r="B64" s="29" t="s">
        <v>122</v>
      </c>
      <c r="C64" s="75">
        <v>902</v>
      </c>
      <c r="D64" s="31" t="s">
        <v>2</v>
      </c>
      <c r="E64" s="31" t="s">
        <v>7</v>
      </c>
      <c r="F64" s="31" t="s">
        <v>81</v>
      </c>
      <c r="G64" s="31" t="s">
        <v>116</v>
      </c>
      <c r="H64" s="31" t="s">
        <v>77</v>
      </c>
      <c r="I64" s="31" t="s">
        <v>175</v>
      </c>
      <c r="J64" s="31" t="s">
        <v>49</v>
      </c>
      <c r="K64" s="23">
        <v>14.4</v>
      </c>
    </row>
    <row r="65" spans="1:11" s="17" customFormat="1" ht="18" customHeight="1" x14ac:dyDescent="0.2">
      <c r="A65" s="105"/>
      <c r="B65" s="29" t="s">
        <v>9</v>
      </c>
      <c r="C65" s="75">
        <v>902</v>
      </c>
      <c r="D65" s="31" t="s">
        <v>2</v>
      </c>
      <c r="E65" s="31" t="s">
        <v>40</v>
      </c>
      <c r="F65" s="31"/>
      <c r="G65" s="81"/>
      <c r="H65" s="31"/>
      <c r="I65" s="31"/>
      <c r="J65" s="31"/>
      <c r="K65" s="23">
        <f>SUM(K71+K111+K116+K85+K66+K106)</f>
        <v>382469.7</v>
      </c>
    </row>
    <row r="66" spans="1:11" s="17" customFormat="1" ht="18" customHeight="1" x14ac:dyDescent="0.2">
      <c r="A66" s="105"/>
      <c r="B66" s="34" t="s">
        <v>392</v>
      </c>
      <c r="C66" s="75">
        <v>902</v>
      </c>
      <c r="D66" s="31" t="s">
        <v>2</v>
      </c>
      <c r="E66" s="31" t="s">
        <v>40</v>
      </c>
      <c r="F66" s="31" t="s">
        <v>5</v>
      </c>
      <c r="G66" s="81"/>
      <c r="H66" s="31"/>
      <c r="I66" s="31"/>
      <c r="J66" s="31"/>
      <c r="K66" s="23">
        <f>SUM(K67)</f>
        <v>33312.800000000003</v>
      </c>
    </row>
    <row r="67" spans="1:11" s="17" customFormat="1" ht="31.5" customHeight="1" x14ac:dyDescent="0.2">
      <c r="A67" s="105"/>
      <c r="B67" s="29" t="s">
        <v>393</v>
      </c>
      <c r="C67" s="75">
        <v>902</v>
      </c>
      <c r="D67" s="31" t="s">
        <v>2</v>
      </c>
      <c r="E67" s="31" t="s">
        <v>40</v>
      </c>
      <c r="F67" s="31" t="s">
        <v>5</v>
      </c>
      <c r="G67" s="81">
        <v>1</v>
      </c>
      <c r="H67" s="31"/>
      <c r="I67" s="31"/>
      <c r="J67" s="31"/>
      <c r="K67" s="23">
        <f>SUM(K68)</f>
        <v>33312.800000000003</v>
      </c>
    </row>
    <row r="68" spans="1:11" s="17" customFormat="1" ht="63" customHeight="1" x14ac:dyDescent="0.2">
      <c r="A68" s="105"/>
      <c r="B68" s="29" t="s">
        <v>394</v>
      </c>
      <c r="C68" s="75">
        <v>902</v>
      </c>
      <c r="D68" s="31" t="s">
        <v>2</v>
      </c>
      <c r="E68" s="31" t="s">
        <v>40</v>
      </c>
      <c r="F68" s="31" t="s">
        <v>5</v>
      </c>
      <c r="G68" s="81">
        <v>1</v>
      </c>
      <c r="H68" s="31" t="s">
        <v>2</v>
      </c>
      <c r="I68" s="31"/>
      <c r="J68" s="31"/>
      <c r="K68" s="23">
        <f>SUM(K69)</f>
        <v>33312.800000000003</v>
      </c>
    </row>
    <row r="69" spans="1:11" s="17" customFormat="1" ht="47.25" customHeight="1" x14ac:dyDescent="0.2">
      <c r="A69" s="105"/>
      <c r="B69" s="29" t="s">
        <v>66</v>
      </c>
      <c r="C69" s="75">
        <v>902</v>
      </c>
      <c r="D69" s="31" t="s">
        <v>2</v>
      </c>
      <c r="E69" s="31" t="s">
        <v>40</v>
      </c>
      <c r="F69" s="31" t="s">
        <v>5</v>
      </c>
      <c r="G69" s="81">
        <v>1</v>
      </c>
      <c r="H69" s="31" t="s">
        <v>2</v>
      </c>
      <c r="I69" s="31" t="s">
        <v>85</v>
      </c>
      <c r="J69" s="31"/>
      <c r="K69" s="23">
        <f>SUM(K70)</f>
        <v>33312.800000000003</v>
      </c>
    </row>
    <row r="70" spans="1:11" s="17" customFormat="1" ht="31.5" customHeight="1" x14ac:dyDescent="0.2">
      <c r="A70" s="105"/>
      <c r="B70" s="38" t="s">
        <v>120</v>
      </c>
      <c r="C70" s="75">
        <v>902</v>
      </c>
      <c r="D70" s="31" t="s">
        <v>2</v>
      </c>
      <c r="E70" s="31" t="s">
        <v>40</v>
      </c>
      <c r="F70" s="31" t="s">
        <v>5</v>
      </c>
      <c r="G70" s="81">
        <v>1</v>
      </c>
      <c r="H70" s="31" t="s">
        <v>2</v>
      </c>
      <c r="I70" s="31" t="s">
        <v>85</v>
      </c>
      <c r="J70" s="31" t="s">
        <v>59</v>
      </c>
      <c r="K70" s="23">
        <f>14822.1+18490.7</f>
        <v>33312.800000000003</v>
      </c>
    </row>
    <row r="71" spans="1:11" s="17" customFormat="1" ht="31.5" customHeight="1" x14ac:dyDescent="0.2">
      <c r="A71" s="105"/>
      <c r="B71" s="29" t="s">
        <v>313</v>
      </c>
      <c r="C71" s="75">
        <v>902</v>
      </c>
      <c r="D71" s="31" t="s">
        <v>2</v>
      </c>
      <c r="E71" s="31" t="s">
        <v>40</v>
      </c>
      <c r="F71" s="31" t="s">
        <v>8</v>
      </c>
      <c r="G71" s="81"/>
      <c r="H71" s="31"/>
      <c r="I71" s="31"/>
      <c r="J71" s="31"/>
      <c r="K71" s="23">
        <f>SUM(K72)</f>
        <v>318495</v>
      </c>
    </row>
    <row r="72" spans="1:11" s="17" customFormat="1" ht="31.5" customHeight="1" x14ac:dyDescent="0.2">
      <c r="A72" s="105"/>
      <c r="B72" s="29" t="s">
        <v>314</v>
      </c>
      <c r="C72" s="75">
        <v>902</v>
      </c>
      <c r="D72" s="31" t="s">
        <v>2</v>
      </c>
      <c r="E72" s="31" t="s">
        <v>40</v>
      </c>
      <c r="F72" s="31" t="s">
        <v>8</v>
      </c>
      <c r="G72" s="81">
        <v>1</v>
      </c>
      <c r="H72" s="31"/>
      <c r="I72" s="31"/>
      <c r="J72" s="31"/>
      <c r="K72" s="23">
        <f>K73+K78</f>
        <v>318495</v>
      </c>
    </row>
    <row r="73" spans="1:11" s="17" customFormat="1" ht="18" customHeight="1" x14ac:dyDescent="0.2">
      <c r="A73" s="105"/>
      <c r="B73" s="29" t="s">
        <v>448</v>
      </c>
      <c r="C73" s="75">
        <v>902</v>
      </c>
      <c r="D73" s="31" t="s">
        <v>2</v>
      </c>
      <c r="E73" s="31" t="s">
        <v>40</v>
      </c>
      <c r="F73" s="31" t="s">
        <v>8</v>
      </c>
      <c r="G73" s="81">
        <v>1</v>
      </c>
      <c r="H73" s="31" t="s">
        <v>2</v>
      </c>
      <c r="I73" s="31"/>
      <c r="J73" s="31"/>
      <c r="K73" s="23">
        <f>SUM(K74)</f>
        <v>313824</v>
      </c>
    </row>
    <row r="74" spans="1:11" s="17" customFormat="1" ht="47.25" customHeight="1" x14ac:dyDescent="0.2">
      <c r="A74" s="105"/>
      <c r="B74" s="29" t="s">
        <v>66</v>
      </c>
      <c r="C74" s="75">
        <v>902</v>
      </c>
      <c r="D74" s="31" t="s">
        <v>2</v>
      </c>
      <c r="E74" s="31" t="s">
        <v>40</v>
      </c>
      <c r="F74" s="31" t="s">
        <v>8</v>
      </c>
      <c r="G74" s="81">
        <v>1</v>
      </c>
      <c r="H74" s="31" t="s">
        <v>2</v>
      </c>
      <c r="I74" s="31" t="s">
        <v>85</v>
      </c>
      <c r="J74" s="31"/>
      <c r="K74" s="23">
        <f>SUM(K75:K77)</f>
        <v>313824</v>
      </c>
    </row>
    <row r="75" spans="1:11" s="17" customFormat="1" ht="52.5" customHeight="1" x14ac:dyDescent="0.2">
      <c r="A75" s="105"/>
      <c r="B75" s="29" t="s">
        <v>121</v>
      </c>
      <c r="C75" s="75">
        <v>902</v>
      </c>
      <c r="D75" s="31" t="s">
        <v>2</v>
      </c>
      <c r="E75" s="31" t="s">
        <v>40</v>
      </c>
      <c r="F75" s="31" t="s">
        <v>8</v>
      </c>
      <c r="G75" s="81">
        <v>1</v>
      </c>
      <c r="H75" s="31" t="s">
        <v>2</v>
      </c>
      <c r="I75" s="31" t="s">
        <v>85</v>
      </c>
      <c r="J75" s="31" t="s">
        <v>48</v>
      </c>
      <c r="K75" s="23">
        <f>77931.5+81744.4+35595.9</f>
        <v>195271.8</v>
      </c>
    </row>
    <row r="76" spans="1:11" s="17" customFormat="1" ht="31.5" customHeight="1" x14ac:dyDescent="0.2">
      <c r="A76" s="105"/>
      <c r="B76" s="29" t="s">
        <v>122</v>
      </c>
      <c r="C76" s="75">
        <v>902</v>
      </c>
      <c r="D76" s="31" t="s">
        <v>2</v>
      </c>
      <c r="E76" s="31" t="s">
        <v>40</v>
      </c>
      <c r="F76" s="31" t="s">
        <v>8</v>
      </c>
      <c r="G76" s="81">
        <v>1</v>
      </c>
      <c r="H76" s="31" t="s">
        <v>2</v>
      </c>
      <c r="I76" s="31" t="s">
        <v>85</v>
      </c>
      <c r="J76" s="31" t="s">
        <v>49</v>
      </c>
      <c r="K76" s="23">
        <f>58470.6+57521.8+2198.4</f>
        <v>118190.79999999999</v>
      </c>
    </row>
    <row r="77" spans="1:11" s="17" customFormat="1" ht="18" customHeight="1" x14ac:dyDescent="0.2">
      <c r="A77" s="105"/>
      <c r="B77" s="29" t="s">
        <v>50</v>
      </c>
      <c r="C77" s="75">
        <v>902</v>
      </c>
      <c r="D77" s="31" t="s">
        <v>2</v>
      </c>
      <c r="E77" s="31" t="s">
        <v>40</v>
      </c>
      <c r="F77" s="31" t="s">
        <v>8</v>
      </c>
      <c r="G77" s="81">
        <v>1</v>
      </c>
      <c r="H77" s="31" t="s">
        <v>2</v>
      </c>
      <c r="I77" s="31" t="s">
        <v>85</v>
      </c>
      <c r="J77" s="31" t="s">
        <v>51</v>
      </c>
      <c r="K77" s="23">
        <f>226.4+135</f>
        <v>361.4</v>
      </c>
    </row>
    <row r="78" spans="1:11" s="17" customFormat="1" ht="31.5" customHeight="1" x14ac:dyDescent="0.2">
      <c r="A78" s="105"/>
      <c r="B78" s="29" t="s">
        <v>91</v>
      </c>
      <c r="C78" s="75">
        <v>902</v>
      </c>
      <c r="D78" s="31" t="s">
        <v>2</v>
      </c>
      <c r="E78" s="31" t="s">
        <v>40</v>
      </c>
      <c r="F78" s="31" t="s">
        <v>8</v>
      </c>
      <c r="G78" s="81">
        <v>1</v>
      </c>
      <c r="H78" s="31" t="s">
        <v>4</v>
      </c>
      <c r="I78" s="31"/>
      <c r="J78" s="31"/>
      <c r="K78" s="23">
        <f>K81+K83+K79</f>
        <v>4671</v>
      </c>
    </row>
    <row r="79" spans="1:11" s="17" customFormat="1" ht="18" customHeight="1" x14ac:dyDescent="0.2">
      <c r="A79" s="105"/>
      <c r="B79" s="29" t="s">
        <v>540</v>
      </c>
      <c r="C79" s="75">
        <v>902</v>
      </c>
      <c r="D79" s="31" t="s">
        <v>2</v>
      </c>
      <c r="E79" s="31" t="s">
        <v>40</v>
      </c>
      <c r="F79" s="31" t="s">
        <v>8</v>
      </c>
      <c r="G79" s="81">
        <v>1</v>
      </c>
      <c r="H79" s="31" t="s">
        <v>4</v>
      </c>
      <c r="I79" s="31" t="s">
        <v>539</v>
      </c>
      <c r="J79" s="76"/>
      <c r="K79" s="23">
        <f>K80</f>
        <v>1119</v>
      </c>
    </row>
    <row r="80" spans="1:11" s="17" customFormat="1" ht="18" customHeight="1" x14ac:dyDescent="0.2">
      <c r="A80" s="105"/>
      <c r="B80" s="29" t="s">
        <v>50</v>
      </c>
      <c r="C80" s="75">
        <v>902</v>
      </c>
      <c r="D80" s="31" t="s">
        <v>2</v>
      </c>
      <c r="E80" s="31" t="s">
        <v>40</v>
      </c>
      <c r="F80" s="31" t="s">
        <v>8</v>
      </c>
      <c r="G80" s="81">
        <v>1</v>
      </c>
      <c r="H80" s="31" t="s">
        <v>4</v>
      </c>
      <c r="I80" s="31" t="s">
        <v>539</v>
      </c>
      <c r="J80" s="76" t="s">
        <v>51</v>
      </c>
      <c r="K80" s="23">
        <v>1119</v>
      </c>
    </row>
    <row r="81" spans="1:12" s="17" customFormat="1" ht="18" customHeight="1" x14ac:dyDescent="0.2">
      <c r="A81" s="105"/>
      <c r="B81" s="29" t="s">
        <v>230</v>
      </c>
      <c r="C81" s="75">
        <v>902</v>
      </c>
      <c r="D81" s="31" t="s">
        <v>2</v>
      </c>
      <c r="E81" s="31" t="s">
        <v>40</v>
      </c>
      <c r="F81" s="31" t="s">
        <v>8</v>
      </c>
      <c r="G81" s="81">
        <v>1</v>
      </c>
      <c r="H81" s="31" t="s">
        <v>4</v>
      </c>
      <c r="I81" s="31" t="s">
        <v>229</v>
      </c>
      <c r="J81" s="31"/>
      <c r="K81" s="23">
        <f>K82</f>
        <v>334.9</v>
      </c>
    </row>
    <row r="82" spans="1:12" s="17" customFormat="1" ht="31.5" customHeight="1" x14ac:dyDescent="0.2">
      <c r="A82" s="105"/>
      <c r="B82" s="29" t="s">
        <v>122</v>
      </c>
      <c r="C82" s="75">
        <v>902</v>
      </c>
      <c r="D82" s="31" t="s">
        <v>2</v>
      </c>
      <c r="E82" s="31" t="s">
        <v>40</v>
      </c>
      <c r="F82" s="31" t="s">
        <v>8</v>
      </c>
      <c r="G82" s="81">
        <v>1</v>
      </c>
      <c r="H82" s="31" t="s">
        <v>4</v>
      </c>
      <c r="I82" s="31" t="s">
        <v>229</v>
      </c>
      <c r="J82" s="31" t="s">
        <v>49</v>
      </c>
      <c r="K82" s="23">
        <f>334.9</f>
        <v>334.9</v>
      </c>
    </row>
    <row r="83" spans="1:12" s="17" customFormat="1" ht="31.5" customHeight="1" x14ac:dyDescent="0.2">
      <c r="A83" s="105"/>
      <c r="B83" s="29" t="s">
        <v>234</v>
      </c>
      <c r="C83" s="75">
        <v>902</v>
      </c>
      <c r="D83" s="31" t="s">
        <v>2</v>
      </c>
      <c r="E83" s="31" t="s">
        <v>40</v>
      </c>
      <c r="F83" s="31" t="s">
        <v>8</v>
      </c>
      <c r="G83" s="81">
        <v>1</v>
      </c>
      <c r="H83" s="31" t="s">
        <v>4</v>
      </c>
      <c r="I83" s="31" t="s">
        <v>235</v>
      </c>
      <c r="J83" s="31"/>
      <c r="K83" s="23">
        <f>SUM(K84)</f>
        <v>3217.1</v>
      </c>
    </row>
    <row r="84" spans="1:12" s="17" customFormat="1" ht="31.5" customHeight="1" x14ac:dyDescent="0.2">
      <c r="A84" s="105"/>
      <c r="B84" s="29" t="s">
        <v>122</v>
      </c>
      <c r="C84" s="75">
        <v>902</v>
      </c>
      <c r="D84" s="31" t="s">
        <v>2</v>
      </c>
      <c r="E84" s="31" t="s">
        <v>40</v>
      </c>
      <c r="F84" s="31" t="s">
        <v>8</v>
      </c>
      <c r="G84" s="81">
        <v>1</v>
      </c>
      <c r="H84" s="31" t="s">
        <v>4</v>
      </c>
      <c r="I84" s="31" t="s">
        <v>235</v>
      </c>
      <c r="J84" s="31" t="s">
        <v>49</v>
      </c>
      <c r="K84" s="23">
        <f>3217.1</f>
        <v>3217.1</v>
      </c>
    </row>
    <row r="85" spans="1:12" s="17" customFormat="1" ht="31.5" customHeight="1" x14ac:dyDescent="0.2">
      <c r="A85" s="105"/>
      <c r="B85" s="29" t="s">
        <v>160</v>
      </c>
      <c r="C85" s="75">
        <v>902</v>
      </c>
      <c r="D85" s="31" t="s">
        <v>2</v>
      </c>
      <c r="E85" s="31" t="s">
        <v>40</v>
      </c>
      <c r="F85" s="31" t="s">
        <v>70</v>
      </c>
      <c r="G85" s="81"/>
      <c r="H85" s="31"/>
      <c r="I85" s="31"/>
      <c r="J85" s="31"/>
      <c r="K85" s="23">
        <f>K86+K90+K94+K98</f>
        <v>17060.400000000001</v>
      </c>
    </row>
    <row r="86" spans="1:12" s="17" customFormat="1" ht="47.25" customHeight="1" x14ac:dyDescent="0.2">
      <c r="A86" s="105"/>
      <c r="B86" s="29" t="s">
        <v>315</v>
      </c>
      <c r="C86" s="75">
        <v>902</v>
      </c>
      <c r="D86" s="31" t="s">
        <v>2</v>
      </c>
      <c r="E86" s="31" t="s">
        <v>40</v>
      </c>
      <c r="F86" s="31" t="s">
        <v>70</v>
      </c>
      <c r="G86" s="31" t="s">
        <v>90</v>
      </c>
      <c r="H86" s="31"/>
      <c r="I86" s="31"/>
      <c r="J86" s="31"/>
      <c r="K86" s="23">
        <f>K87</f>
        <v>1586.2</v>
      </c>
    </row>
    <row r="87" spans="1:12" s="17" customFormat="1" ht="47.25" customHeight="1" x14ac:dyDescent="0.2">
      <c r="A87" s="105"/>
      <c r="B87" s="29" t="s">
        <v>316</v>
      </c>
      <c r="C87" s="75">
        <v>902</v>
      </c>
      <c r="D87" s="31" t="s">
        <v>2</v>
      </c>
      <c r="E87" s="31" t="s">
        <v>40</v>
      </c>
      <c r="F87" s="31" t="s">
        <v>70</v>
      </c>
      <c r="G87" s="31" t="s">
        <v>90</v>
      </c>
      <c r="H87" s="31" t="s">
        <v>2</v>
      </c>
      <c r="I87" s="31"/>
      <c r="J87" s="31"/>
      <c r="K87" s="23">
        <f>K88</f>
        <v>1586.2</v>
      </c>
    </row>
    <row r="88" spans="1:12" s="17" customFormat="1" ht="78.75" customHeight="1" x14ac:dyDescent="0.2">
      <c r="A88" s="105"/>
      <c r="B88" s="29" t="s">
        <v>317</v>
      </c>
      <c r="C88" s="75">
        <v>902</v>
      </c>
      <c r="D88" s="31" t="s">
        <v>2</v>
      </c>
      <c r="E88" s="31" t="s">
        <v>40</v>
      </c>
      <c r="F88" s="31" t="s">
        <v>70</v>
      </c>
      <c r="G88" s="31" t="s">
        <v>90</v>
      </c>
      <c r="H88" s="31" t="s">
        <v>2</v>
      </c>
      <c r="I88" s="31" t="s">
        <v>275</v>
      </c>
      <c r="J88" s="31"/>
      <c r="K88" s="23">
        <f>K89</f>
        <v>1586.2</v>
      </c>
    </row>
    <row r="89" spans="1:12" s="17" customFormat="1" ht="31.5" customHeight="1" x14ac:dyDescent="0.2">
      <c r="A89" s="105"/>
      <c r="B89" s="29" t="s">
        <v>122</v>
      </c>
      <c r="C89" s="75">
        <v>902</v>
      </c>
      <c r="D89" s="31" t="s">
        <v>2</v>
      </c>
      <c r="E89" s="31" t="s">
        <v>40</v>
      </c>
      <c r="F89" s="31" t="s">
        <v>70</v>
      </c>
      <c r="G89" s="31" t="s">
        <v>90</v>
      </c>
      <c r="H89" s="31" t="s">
        <v>2</v>
      </c>
      <c r="I89" s="31" t="s">
        <v>275</v>
      </c>
      <c r="J89" s="31" t="s">
        <v>49</v>
      </c>
      <c r="K89" s="23">
        <f>617+739.2+230</f>
        <v>1586.2</v>
      </c>
    </row>
    <row r="90" spans="1:12" s="17" customFormat="1" ht="31.5" customHeight="1" x14ac:dyDescent="0.2">
      <c r="A90" s="105"/>
      <c r="B90" s="29" t="s">
        <v>318</v>
      </c>
      <c r="C90" s="75">
        <v>902</v>
      </c>
      <c r="D90" s="31" t="s">
        <v>2</v>
      </c>
      <c r="E90" s="31" t="s">
        <v>40</v>
      </c>
      <c r="F90" s="31" t="s">
        <v>70</v>
      </c>
      <c r="G90" s="81">
        <v>2</v>
      </c>
      <c r="H90" s="31"/>
      <c r="I90" s="31"/>
      <c r="J90" s="31"/>
      <c r="K90" s="23">
        <f>K91</f>
        <v>2169</v>
      </c>
      <c r="L90" s="17">
        <f>K90+K578+K655+K699+K759+K792</f>
        <v>4053</v>
      </c>
    </row>
    <row r="91" spans="1:12" s="17" customFormat="1" ht="51" customHeight="1" x14ac:dyDescent="0.2">
      <c r="A91" s="105"/>
      <c r="B91" s="29" t="s">
        <v>488</v>
      </c>
      <c r="C91" s="75">
        <v>902</v>
      </c>
      <c r="D91" s="31" t="s">
        <v>2</v>
      </c>
      <c r="E91" s="31" t="s">
        <v>40</v>
      </c>
      <c r="F91" s="31" t="s">
        <v>70</v>
      </c>
      <c r="G91" s="81">
        <v>2</v>
      </c>
      <c r="H91" s="31" t="s">
        <v>2</v>
      </c>
      <c r="I91" s="31" t="s">
        <v>155</v>
      </c>
      <c r="J91" s="31"/>
      <c r="K91" s="23">
        <f>SUM(K92+K93)</f>
        <v>2169</v>
      </c>
    </row>
    <row r="92" spans="1:12" s="17" customFormat="1" ht="31.5" customHeight="1" x14ac:dyDescent="0.2">
      <c r="A92" s="105"/>
      <c r="B92" s="29" t="s">
        <v>122</v>
      </c>
      <c r="C92" s="75">
        <v>902</v>
      </c>
      <c r="D92" s="31" t="s">
        <v>2</v>
      </c>
      <c r="E92" s="31" t="s">
        <v>40</v>
      </c>
      <c r="F92" s="31" t="s">
        <v>70</v>
      </c>
      <c r="G92" s="81">
        <v>2</v>
      </c>
      <c r="H92" s="31" t="s">
        <v>2</v>
      </c>
      <c r="I92" s="31" t="s">
        <v>155</v>
      </c>
      <c r="J92" s="31" t="s">
        <v>49</v>
      </c>
      <c r="K92" s="23">
        <f>100+300+24+20+40+15+25+100+100+451+165+85+200+50+15+10+30+50+37.5+25+86.5+25+50+25+5+25+10+20+25+25</f>
        <v>2139</v>
      </c>
    </row>
    <row r="93" spans="1:12" s="17" customFormat="1" ht="18" customHeight="1" x14ac:dyDescent="0.2">
      <c r="A93" s="105"/>
      <c r="B93" s="29" t="s">
        <v>55</v>
      </c>
      <c r="C93" s="75">
        <v>902</v>
      </c>
      <c r="D93" s="31" t="s">
        <v>2</v>
      </c>
      <c r="E93" s="31" t="s">
        <v>40</v>
      </c>
      <c r="F93" s="31" t="s">
        <v>70</v>
      </c>
      <c r="G93" s="81">
        <v>2</v>
      </c>
      <c r="H93" s="31" t="s">
        <v>2</v>
      </c>
      <c r="I93" s="31" t="s">
        <v>155</v>
      </c>
      <c r="J93" s="31" t="s">
        <v>56</v>
      </c>
      <c r="K93" s="23">
        <v>30</v>
      </c>
    </row>
    <row r="94" spans="1:12" s="17" customFormat="1" ht="36.75" customHeight="1" x14ac:dyDescent="0.2">
      <c r="A94" s="105"/>
      <c r="B94" s="29" t="s">
        <v>320</v>
      </c>
      <c r="C94" s="75">
        <v>902</v>
      </c>
      <c r="D94" s="31" t="s">
        <v>2</v>
      </c>
      <c r="E94" s="31" t="s">
        <v>40</v>
      </c>
      <c r="F94" s="31" t="s">
        <v>70</v>
      </c>
      <c r="G94" s="31" t="s">
        <v>128</v>
      </c>
      <c r="H94" s="31"/>
      <c r="I94" s="31"/>
      <c r="J94" s="31"/>
      <c r="K94" s="23">
        <f>SUM(K95)</f>
        <v>9481.7000000000007</v>
      </c>
    </row>
    <row r="95" spans="1:12" s="17" customFormat="1" ht="31.5" customHeight="1" x14ac:dyDescent="0.2">
      <c r="A95" s="105"/>
      <c r="B95" s="29" t="s">
        <v>187</v>
      </c>
      <c r="C95" s="75">
        <v>902</v>
      </c>
      <c r="D95" s="31" t="s">
        <v>2</v>
      </c>
      <c r="E95" s="31" t="s">
        <v>40</v>
      </c>
      <c r="F95" s="31" t="s">
        <v>70</v>
      </c>
      <c r="G95" s="31" t="s">
        <v>128</v>
      </c>
      <c r="H95" s="31" t="s">
        <v>2</v>
      </c>
      <c r="I95" s="31"/>
      <c r="J95" s="31"/>
      <c r="K95" s="23">
        <f>SUM(K96)</f>
        <v>9481.7000000000007</v>
      </c>
    </row>
    <row r="96" spans="1:12" s="17" customFormat="1" ht="66" customHeight="1" x14ac:dyDescent="0.2">
      <c r="A96" s="105"/>
      <c r="B96" s="29" t="s">
        <v>665</v>
      </c>
      <c r="C96" s="75">
        <v>902</v>
      </c>
      <c r="D96" s="31" t="s">
        <v>2</v>
      </c>
      <c r="E96" s="31" t="s">
        <v>40</v>
      </c>
      <c r="F96" s="31" t="s">
        <v>70</v>
      </c>
      <c r="G96" s="31" t="s">
        <v>128</v>
      </c>
      <c r="H96" s="31" t="s">
        <v>2</v>
      </c>
      <c r="I96" s="31" t="s">
        <v>188</v>
      </c>
      <c r="J96" s="31"/>
      <c r="K96" s="23">
        <f>K97</f>
        <v>9481.7000000000007</v>
      </c>
    </row>
    <row r="97" spans="1:12" s="17" customFormat="1" ht="31.5" customHeight="1" x14ac:dyDescent="0.2">
      <c r="A97" s="105"/>
      <c r="B97" s="38" t="s">
        <v>120</v>
      </c>
      <c r="C97" s="75">
        <v>902</v>
      </c>
      <c r="D97" s="31" t="s">
        <v>2</v>
      </c>
      <c r="E97" s="31" t="s">
        <v>40</v>
      </c>
      <c r="F97" s="31" t="s">
        <v>70</v>
      </c>
      <c r="G97" s="31" t="s">
        <v>128</v>
      </c>
      <c r="H97" s="31" t="s">
        <v>2</v>
      </c>
      <c r="I97" s="31" t="s">
        <v>188</v>
      </c>
      <c r="J97" s="31" t="s">
        <v>59</v>
      </c>
      <c r="K97" s="23">
        <v>9481.7000000000007</v>
      </c>
    </row>
    <row r="98" spans="1:12" s="17" customFormat="1" ht="48.75" customHeight="1" x14ac:dyDescent="0.2">
      <c r="A98" s="105"/>
      <c r="B98" s="38" t="s">
        <v>663</v>
      </c>
      <c r="C98" s="75">
        <v>902</v>
      </c>
      <c r="D98" s="31" t="s">
        <v>2</v>
      </c>
      <c r="E98" s="31" t="s">
        <v>40</v>
      </c>
      <c r="F98" s="31" t="s">
        <v>70</v>
      </c>
      <c r="G98" s="31" t="s">
        <v>95</v>
      </c>
      <c r="H98" s="31"/>
      <c r="I98" s="31"/>
      <c r="J98" s="31"/>
      <c r="K98" s="23">
        <f>SUM(K99)</f>
        <v>3823.5</v>
      </c>
    </row>
    <row r="99" spans="1:12" s="17" customFormat="1" ht="48.75" customHeight="1" x14ac:dyDescent="0.2">
      <c r="A99" s="105"/>
      <c r="B99" s="38" t="s">
        <v>664</v>
      </c>
      <c r="C99" s="75">
        <v>902</v>
      </c>
      <c r="D99" s="31" t="s">
        <v>2</v>
      </c>
      <c r="E99" s="31" t="s">
        <v>40</v>
      </c>
      <c r="F99" s="31" t="s">
        <v>70</v>
      </c>
      <c r="G99" s="31" t="s">
        <v>95</v>
      </c>
      <c r="H99" s="31" t="s">
        <v>2</v>
      </c>
      <c r="I99" s="31"/>
      <c r="J99" s="31"/>
      <c r="K99" s="23">
        <f>SUM(K100+K102+K104)</f>
        <v>3823.5</v>
      </c>
    </row>
    <row r="100" spans="1:12" s="17" customFormat="1" ht="39.75" customHeight="1" x14ac:dyDescent="0.2">
      <c r="A100" s="105"/>
      <c r="B100" s="38" t="s">
        <v>587</v>
      </c>
      <c r="C100" s="75">
        <v>902</v>
      </c>
      <c r="D100" s="31" t="s">
        <v>2</v>
      </c>
      <c r="E100" s="31" t="s">
        <v>40</v>
      </c>
      <c r="F100" s="31" t="s">
        <v>70</v>
      </c>
      <c r="G100" s="31" t="s">
        <v>95</v>
      </c>
      <c r="H100" s="31" t="s">
        <v>2</v>
      </c>
      <c r="I100" s="31" t="s">
        <v>661</v>
      </c>
      <c r="J100" s="31"/>
      <c r="K100" s="23">
        <f>SUM(K101:K101)</f>
        <v>300.5</v>
      </c>
    </row>
    <row r="101" spans="1:12" s="17" customFormat="1" ht="31.5" customHeight="1" x14ac:dyDescent="0.2">
      <c r="A101" s="105"/>
      <c r="B101" s="29" t="s">
        <v>122</v>
      </c>
      <c r="C101" s="75">
        <v>902</v>
      </c>
      <c r="D101" s="31" t="s">
        <v>2</v>
      </c>
      <c r="E101" s="31" t="s">
        <v>40</v>
      </c>
      <c r="F101" s="31" t="s">
        <v>70</v>
      </c>
      <c r="G101" s="31" t="s">
        <v>95</v>
      </c>
      <c r="H101" s="31" t="s">
        <v>2</v>
      </c>
      <c r="I101" s="31" t="s">
        <v>661</v>
      </c>
      <c r="J101" s="31" t="s">
        <v>49</v>
      </c>
      <c r="K101" s="23">
        <f>823.5-523</f>
        <v>300.5</v>
      </c>
    </row>
    <row r="102" spans="1:12" s="17" customFormat="1" ht="39" customHeight="1" x14ac:dyDescent="0.2">
      <c r="A102" s="105"/>
      <c r="B102" s="29" t="s">
        <v>674</v>
      </c>
      <c r="C102" s="83">
        <v>902</v>
      </c>
      <c r="D102" s="31" t="s">
        <v>2</v>
      </c>
      <c r="E102" s="31" t="s">
        <v>40</v>
      </c>
      <c r="F102" s="31" t="s">
        <v>70</v>
      </c>
      <c r="G102" s="31" t="s">
        <v>95</v>
      </c>
      <c r="H102" s="31" t="s">
        <v>2</v>
      </c>
      <c r="I102" s="31" t="s">
        <v>673</v>
      </c>
      <c r="J102" s="31"/>
      <c r="K102" s="23">
        <f>K103</f>
        <v>3000</v>
      </c>
    </row>
    <row r="103" spans="1:12" s="17" customFormat="1" ht="52.5" customHeight="1" x14ac:dyDescent="0.2">
      <c r="A103" s="105"/>
      <c r="B103" s="29" t="s">
        <v>121</v>
      </c>
      <c r="C103" s="83">
        <v>902</v>
      </c>
      <c r="D103" s="31" t="s">
        <v>2</v>
      </c>
      <c r="E103" s="31" t="s">
        <v>40</v>
      </c>
      <c r="F103" s="31" t="s">
        <v>70</v>
      </c>
      <c r="G103" s="31" t="s">
        <v>95</v>
      </c>
      <c r="H103" s="31" t="s">
        <v>2</v>
      </c>
      <c r="I103" s="31" t="s">
        <v>673</v>
      </c>
      <c r="J103" s="31" t="s">
        <v>48</v>
      </c>
      <c r="K103" s="23">
        <f>3000</f>
        <v>3000</v>
      </c>
    </row>
    <row r="104" spans="1:12" s="17" customFormat="1" ht="38.25" customHeight="1" x14ac:dyDescent="0.2">
      <c r="A104" s="105"/>
      <c r="B104" s="88" t="s">
        <v>675</v>
      </c>
      <c r="C104" s="83">
        <v>902</v>
      </c>
      <c r="D104" s="31" t="s">
        <v>2</v>
      </c>
      <c r="E104" s="31" t="s">
        <v>40</v>
      </c>
      <c r="F104" s="31" t="s">
        <v>70</v>
      </c>
      <c r="G104" s="31" t="s">
        <v>95</v>
      </c>
      <c r="H104" s="31" t="s">
        <v>2</v>
      </c>
      <c r="I104" s="31" t="s">
        <v>676</v>
      </c>
      <c r="J104" s="31"/>
      <c r="K104" s="23">
        <f>K105</f>
        <v>523</v>
      </c>
    </row>
    <row r="105" spans="1:12" s="17" customFormat="1" ht="35.25" customHeight="1" x14ac:dyDescent="0.2">
      <c r="A105" s="105"/>
      <c r="B105" s="29" t="s">
        <v>122</v>
      </c>
      <c r="C105" s="83">
        <v>902</v>
      </c>
      <c r="D105" s="31" t="s">
        <v>2</v>
      </c>
      <c r="E105" s="31" t="s">
        <v>40</v>
      </c>
      <c r="F105" s="31" t="s">
        <v>70</v>
      </c>
      <c r="G105" s="31" t="s">
        <v>95</v>
      </c>
      <c r="H105" s="31" t="s">
        <v>2</v>
      </c>
      <c r="I105" s="31" t="s">
        <v>676</v>
      </c>
      <c r="J105" s="31" t="s">
        <v>49</v>
      </c>
      <c r="K105" s="23">
        <v>523</v>
      </c>
    </row>
    <row r="106" spans="1:12" s="17" customFormat="1" ht="21" customHeight="1" x14ac:dyDescent="0.2">
      <c r="A106" s="105"/>
      <c r="B106" s="29" t="s">
        <v>520</v>
      </c>
      <c r="C106" s="75">
        <v>902</v>
      </c>
      <c r="D106" s="31" t="s">
        <v>2</v>
      </c>
      <c r="E106" s="31" t="s">
        <v>40</v>
      </c>
      <c r="F106" s="31" t="s">
        <v>92</v>
      </c>
      <c r="G106" s="31"/>
      <c r="H106" s="31"/>
      <c r="I106" s="31"/>
      <c r="J106" s="31"/>
      <c r="K106" s="23">
        <f>K107</f>
        <v>5074.2</v>
      </c>
    </row>
    <row r="107" spans="1:12" s="17" customFormat="1" ht="47.25" customHeight="1" x14ac:dyDescent="0.2">
      <c r="A107" s="105"/>
      <c r="B107" s="34" t="s">
        <v>352</v>
      </c>
      <c r="C107" s="75">
        <v>902</v>
      </c>
      <c r="D107" s="31" t="s">
        <v>2</v>
      </c>
      <c r="E107" s="31" t="s">
        <v>40</v>
      </c>
      <c r="F107" s="31" t="s">
        <v>92</v>
      </c>
      <c r="G107" s="31" t="s">
        <v>90</v>
      </c>
      <c r="H107" s="31"/>
      <c r="I107" s="31"/>
      <c r="J107" s="31"/>
      <c r="K107" s="23">
        <f>K108</f>
        <v>5074.2</v>
      </c>
    </row>
    <row r="108" spans="1:12" s="17" customFormat="1" ht="31.5" customHeight="1" x14ac:dyDescent="0.2">
      <c r="A108" s="105"/>
      <c r="B108" s="34" t="s">
        <v>351</v>
      </c>
      <c r="C108" s="75">
        <v>902</v>
      </c>
      <c r="D108" s="31" t="s">
        <v>2</v>
      </c>
      <c r="E108" s="31" t="s">
        <v>40</v>
      </c>
      <c r="F108" s="31" t="s">
        <v>92</v>
      </c>
      <c r="G108" s="31" t="s">
        <v>90</v>
      </c>
      <c r="H108" s="31" t="s">
        <v>5</v>
      </c>
      <c r="I108" s="31"/>
      <c r="J108" s="31"/>
      <c r="K108" s="23">
        <f>K109</f>
        <v>5074.2</v>
      </c>
    </row>
    <row r="109" spans="1:12" s="17" customFormat="1" ht="31.5" customHeight="1" x14ac:dyDescent="0.2">
      <c r="A109" s="105"/>
      <c r="B109" s="34" t="s">
        <v>166</v>
      </c>
      <c r="C109" s="75">
        <v>902</v>
      </c>
      <c r="D109" s="31" t="s">
        <v>2</v>
      </c>
      <c r="E109" s="31" t="s">
        <v>40</v>
      </c>
      <c r="F109" s="31" t="s">
        <v>92</v>
      </c>
      <c r="G109" s="31" t="s">
        <v>90</v>
      </c>
      <c r="H109" s="31" t="s">
        <v>5</v>
      </c>
      <c r="I109" s="31" t="s">
        <v>148</v>
      </c>
      <c r="J109" s="76"/>
      <c r="K109" s="23">
        <f>K110</f>
        <v>5074.2</v>
      </c>
    </row>
    <row r="110" spans="1:12" s="17" customFormat="1" ht="31.5" customHeight="1" x14ac:dyDescent="0.2">
      <c r="A110" s="105"/>
      <c r="B110" s="29" t="s">
        <v>122</v>
      </c>
      <c r="C110" s="75">
        <v>902</v>
      </c>
      <c r="D110" s="31" t="s">
        <v>2</v>
      </c>
      <c r="E110" s="31" t="s">
        <v>40</v>
      </c>
      <c r="F110" s="31" t="s">
        <v>92</v>
      </c>
      <c r="G110" s="31" t="s">
        <v>90</v>
      </c>
      <c r="H110" s="31" t="s">
        <v>5</v>
      </c>
      <c r="I110" s="31" t="s">
        <v>148</v>
      </c>
      <c r="J110" s="76" t="s">
        <v>49</v>
      </c>
      <c r="K110" s="23">
        <f>3574.2+1500</f>
        <v>5074.2</v>
      </c>
    </row>
    <row r="111" spans="1:12" s="17" customFormat="1" ht="18" customHeight="1" x14ac:dyDescent="0.2">
      <c r="A111" s="105"/>
      <c r="B111" s="34" t="s">
        <v>323</v>
      </c>
      <c r="C111" s="75">
        <v>902</v>
      </c>
      <c r="D111" s="31" t="s">
        <v>2</v>
      </c>
      <c r="E111" s="31" t="s">
        <v>40</v>
      </c>
      <c r="F111" s="31" t="s">
        <v>83</v>
      </c>
      <c r="G111" s="81"/>
      <c r="H111" s="31"/>
      <c r="I111" s="31"/>
      <c r="J111" s="31"/>
      <c r="K111" s="23">
        <f t="shared" ref="K111:K114" si="2">SUM(K112)</f>
        <v>3162.1</v>
      </c>
      <c r="L111" s="17">
        <f>K111+K136+K469+K593+K706+K766+K808</f>
        <v>7687.7</v>
      </c>
    </row>
    <row r="112" spans="1:12" s="17" customFormat="1" ht="48" customHeight="1" x14ac:dyDescent="0.2">
      <c r="A112" s="105"/>
      <c r="B112" s="34" t="s">
        <v>324</v>
      </c>
      <c r="C112" s="75">
        <v>902</v>
      </c>
      <c r="D112" s="31" t="s">
        <v>2</v>
      </c>
      <c r="E112" s="31" t="s">
        <v>40</v>
      </c>
      <c r="F112" s="31" t="s">
        <v>83</v>
      </c>
      <c r="G112" s="81">
        <v>1</v>
      </c>
      <c r="H112" s="31"/>
      <c r="I112" s="31"/>
      <c r="J112" s="31"/>
      <c r="K112" s="23">
        <f t="shared" si="2"/>
        <v>3162.1</v>
      </c>
    </row>
    <row r="113" spans="1:11" s="17" customFormat="1" ht="31.5" customHeight="1" x14ac:dyDescent="0.2">
      <c r="A113" s="105"/>
      <c r="B113" s="34" t="s">
        <v>325</v>
      </c>
      <c r="C113" s="75">
        <v>902</v>
      </c>
      <c r="D113" s="31" t="s">
        <v>2</v>
      </c>
      <c r="E113" s="31" t="s">
        <v>40</v>
      </c>
      <c r="F113" s="31" t="s">
        <v>83</v>
      </c>
      <c r="G113" s="81">
        <v>1</v>
      </c>
      <c r="H113" s="31" t="s">
        <v>2</v>
      </c>
      <c r="I113" s="31"/>
      <c r="J113" s="31"/>
      <c r="K113" s="23">
        <f t="shared" si="2"/>
        <v>3162.1</v>
      </c>
    </row>
    <row r="114" spans="1:11" s="17" customFormat="1" ht="31.5" customHeight="1" x14ac:dyDescent="0.2">
      <c r="A114" s="105"/>
      <c r="B114" s="39" t="s">
        <v>326</v>
      </c>
      <c r="C114" s="75">
        <v>902</v>
      </c>
      <c r="D114" s="31" t="s">
        <v>2</v>
      </c>
      <c r="E114" s="31" t="s">
        <v>40</v>
      </c>
      <c r="F114" s="31" t="s">
        <v>83</v>
      </c>
      <c r="G114" s="81">
        <v>1</v>
      </c>
      <c r="H114" s="31" t="s">
        <v>2</v>
      </c>
      <c r="I114" s="31" t="s">
        <v>84</v>
      </c>
      <c r="J114" s="31"/>
      <c r="K114" s="23">
        <f t="shared" si="2"/>
        <v>3162.1</v>
      </c>
    </row>
    <row r="115" spans="1:11" s="17" customFormat="1" ht="31.5" customHeight="1" x14ac:dyDescent="0.2">
      <c r="A115" s="105"/>
      <c r="B115" s="38" t="s">
        <v>120</v>
      </c>
      <c r="C115" s="75">
        <v>902</v>
      </c>
      <c r="D115" s="31" t="s">
        <v>2</v>
      </c>
      <c r="E115" s="31" t="s">
        <v>40</v>
      </c>
      <c r="F115" s="31" t="s">
        <v>83</v>
      </c>
      <c r="G115" s="81">
        <v>1</v>
      </c>
      <c r="H115" s="31" t="s">
        <v>2</v>
      </c>
      <c r="I115" s="31" t="s">
        <v>84</v>
      </c>
      <c r="J115" s="31" t="s">
        <v>59</v>
      </c>
      <c r="K115" s="23">
        <v>3162.1</v>
      </c>
    </row>
    <row r="116" spans="1:11" s="17" customFormat="1" ht="18" customHeight="1" x14ac:dyDescent="0.2">
      <c r="A116" s="105"/>
      <c r="B116" s="29" t="s">
        <v>67</v>
      </c>
      <c r="C116" s="75">
        <v>902</v>
      </c>
      <c r="D116" s="31" t="s">
        <v>2</v>
      </c>
      <c r="E116" s="31" t="s">
        <v>40</v>
      </c>
      <c r="F116" s="31" t="s">
        <v>81</v>
      </c>
      <c r="G116" s="81"/>
      <c r="H116" s="31"/>
      <c r="I116" s="31"/>
      <c r="J116" s="31"/>
      <c r="K116" s="23">
        <f>SUM(K117)</f>
        <v>5365.2000000000007</v>
      </c>
    </row>
    <row r="117" spans="1:11" s="17" customFormat="1" ht="31.5" customHeight="1" x14ac:dyDescent="0.2">
      <c r="A117" s="105"/>
      <c r="B117" s="29" t="s">
        <v>311</v>
      </c>
      <c r="C117" s="75">
        <v>902</v>
      </c>
      <c r="D117" s="31" t="s">
        <v>2</v>
      </c>
      <c r="E117" s="31" t="s">
        <v>40</v>
      </c>
      <c r="F117" s="31" t="s">
        <v>81</v>
      </c>
      <c r="G117" s="81">
        <v>1</v>
      </c>
      <c r="H117" s="31"/>
      <c r="I117" s="31"/>
      <c r="J117" s="31"/>
      <c r="K117" s="23">
        <f t="shared" ref="K117" si="3">SUM(K118)</f>
        <v>5365.2000000000007</v>
      </c>
    </row>
    <row r="118" spans="1:11" s="17" customFormat="1" ht="18" customHeight="1" x14ac:dyDescent="0.2">
      <c r="A118" s="105"/>
      <c r="B118" s="29" t="s">
        <v>47</v>
      </c>
      <c r="C118" s="75">
        <v>902</v>
      </c>
      <c r="D118" s="31" t="s">
        <v>2</v>
      </c>
      <c r="E118" s="31" t="s">
        <v>40</v>
      </c>
      <c r="F118" s="31" t="s">
        <v>81</v>
      </c>
      <c r="G118" s="81">
        <v>1</v>
      </c>
      <c r="H118" s="31" t="s">
        <v>77</v>
      </c>
      <c r="I118" s="31" t="s">
        <v>78</v>
      </c>
      <c r="J118" s="31"/>
      <c r="K118" s="23">
        <f>SUM(K119:K120)</f>
        <v>5365.2000000000007</v>
      </c>
    </row>
    <row r="119" spans="1:11" s="17" customFormat="1" ht="51" customHeight="1" x14ac:dyDescent="0.2">
      <c r="A119" s="105"/>
      <c r="B119" s="29" t="s">
        <v>121</v>
      </c>
      <c r="C119" s="75">
        <v>902</v>
      </c>
      <c r="D119" s="31" t="s">
        <v>2</v>
      </c>
      <c r="E119" s="31" t="s">
        <v>40</v>
      </c>
      <c r="F119" s="31" t="s">
        <v>81</v>
      </c>
      <c r="G119" s="81">
        <v>1</v>
      </c>
      <c r="H119" s="31" t="s">
        <v>77</v>
      </c>
      <c r="I119" s="31" t="s">
        <v>78</v>
      </c>
      <c r="J119" s="31" t="s">
        <v>48</v>
      </c>
      <c r="K119" s="23">
        <v>5319.6</v>
      </c>
    </row>
    <row r="120" spans="1:11" s="17" customFormat="1" ht="31.5" customHeight="1" x14ac:dyDescent="0.2">
      <c r="A120" s="105"/>
      <c r="B120" s="29" t="s">
        <v>122</v>
      </c>
      <c r="C120" s="75">
        <v>902</v>
      </c>
      <c r="D120" s="31" t="s">
        <v>2</v>
      </c>
      <c r="E120" s="31" t="s">
        <v>40</v>
      </c>
      <c r="F120" s="31" t="s">
        <v>81</v>
      </c>
      <c r="G120" s="81">
        <v>1</v>
      </c>
      <c r="H120" s="31" t="s">
        <v>77</v>
      </c>
      <c r="I120" s="31" t="s">
        <v>78</v>
      </c>
      <c r="J120" s="31" t="s">
        <v>49</v>
      </c>
      <c r="K120" s="23">
        <v>45.6</v>
      </c>
    </row>
    <row r="121" spans="1:11" s="17" customFormat="1" ht="18" customHeight="1" x14ac:dyDescent="0.2">
      <c r="A121" s="105"/>
      <c r="B121" s="29" t="s">
        <v>11</v>
      </c>
      <c r="C121" s="75">
        <v>902</v>
      </c>
      <c r="D121" s="31" t="s">
        <v>4</v>
      </c>
      <c r="E121" s="31"/>
      <c r="F121" s="31"/>
      <c r="G121" s="81"/>
      <c r="H121" s="31"/>
      <c r="I121" s="31"/>
      <c r="J121" s="31"/>
      <c r="K121" s="23">
        <f>SUM(K122+K129)</f>
        <v>11438.499999999998</v>
      </c>
    </row>
    <row r="122" spans="1:11" s="17" customFormat="1" ht="18" customHeight="1" x14ac:dyDescent="0.2">
      <c r="A122" s="105"/>
      <c r="B122" s="29" t="s">
        <v>396</v>
      </c>
      <c r="C122" s="75">
        <v>902</v>
      </c>
      <c r="D122" s="31" t="s">
        <v>4</v>
      </c>
      <c r="E122" s="31" t="s">
        <v>5</v>
      </c>
      <c r="F122" s="31"/>
      <c r="G122" s="81"/>
      <c r="H122" s="31"/>
      <c r="I122" s="31"/>
      <c r="J122" s="31"/>
      <c r="K122" s="23">
        <f>SUM(K123)</f>
        <v>11389.699999999999</v>
      </c>
    </row>
    <row r="123" spans="1:11" s="17" customFormat="1" ht="25.15" customHeight="1" x14ac:dyDescent="0.2">
      <c r="A123" s="105"/>
      <c r="B123" s="29" t="s">
        <v>67</v>
      </c>
      <c r="C123" s="75">
        <v>902</v>
      </c>
      <c r="D123" s="31" t="s">
        <v>4</v>
      </c>
      <c r="E123" s="31" t="s">
        <v>5</v>
      </c>
      <c r="F123" s="31" t="s">
        <v>81</v>
      </c>
      <c r="G123" s="81"/>
      <c r="H123" s="31"/>
      <c r="I123" s="31"/>
      <c r="J123" s="31"/>
      <c r="K123" s="23">
        <f>K124</f>
        <v>11389.699999999999</v>
      </c>
    </row>
    <row r="124" spans="1:11" s="17" customFormat="1" ht="25.15" customHeight="1" x14ac:dyDescent="0.2">
      <c r="A124" s="105"/>
      <c r="B124" s="29" t="s">
        <v>52</v>
      </c>
      <c r="C124" s="75">
        <v>902</v>
      </c>
      <c r="D124" s="31" t="s">
        <v>4</v>
      </c>
      <c r="E124" s="31" t="s">
        <v>5</v>
      </c>
      <c r="F124" s="31" t="s">
        <v>81</v>
      </c>
      <c r="G124" s="81">
        <v>2</v>
      </c>
      <c r="H124" s="31"/>
      <c r="I124" s="31"/>
      <c r="J124" s="31"/>
      <c r="K124" s="23">
        <f>K127+K125</f>
        <v>11389.699999999999</v>
      </c>
    </row>
    <row r="125" spans="1:11" s="17" customFormat="1" ht="48" customHeight="1" x14ac:dyDescent="0.2">
      <c r="A125" s="105"/>
      <c r="B125" s="34" t="s">
        <v>564</v>
      </c>
      <c r="C125" s="75">
        <v>902</v>
      </c>
      <c r="D125" s="31" t="s">
        <v>4</v>
      </c>
      <c r="E125" s="31" t="s">
        <v>5</v>
      </c>
      <c r="F125" s="31" t="s">
        <v>81</v>
      </c>
      <c r="G125" s="31" t="s">
        <v>116</v>
      </c>
      <c r="H125" s="31" t="s">
        <v>77</v>
      </c>
      <c r="I125" s="31" t="s">
        <v>563</v>
      </c>
      <c r="J125" s="31"/>
      <c r="K125" s="23">
        <f>K126</f>
        <v>1611.9</v>
      </c>
    </row>
    <row r="126" spans="1:11" s="17" customFormat="1" ht="52.15" customHeight="1" x14ac:dyDescent="0.2">
      <c r="A126" s="105"/>
      <c r="B126" s="29" t="s">
        <v>121</v>
      </c>
      <c r="C126" s="75">
        <v>902</v>
      </c>
      <c r="D126" s="31" t="s">
        <v>4</v>
      </c>
      <c r="E126" s="31" t="s">
        <v>5</v>
      </c>
      <c r="F126" s="31" t="s">
        <v>81</v>
      </c>
      <c r="G126" s="31" t="s">
        <v>116</v>
      </c>
      <c r="H126" s="31" t="s">
        <v>77</v>
      </c>
      <c r="I126" s="31" t="s">
        <v>563</v>
      </c>
      <c r="J126" s="31" t="s">
        <v>48</v>
      </c>
      <c r="K126" s="23">
        <v>1611.9</v>
      </c>
    </row>
    <row r="127" spans="1:11" s="17" customFormat="1" ht="34.9" customHeight="1" x14ac:dyDescent="0.2">
      <c r="A127" s="105"/>
      <c r="B127" s="29" t="s">
        <v>397</v>
      </c>
      <c r="C127" s="75">
        <v>902</v>
      </c>
      <c r="D127" s="31" t="s">
        <v>4</v>
      </c>
      <c r="E127" s="31" t="s">
        <v>5</v>
      </c>
      <c r="F127" s="31" t="s">
        <v>81</v>
      </c>
      <c r="G127" s="31" t="s">
        <v>116</v>
      </c>
      <c r="H127" s="31" t="s">
        <v>77</v>
      </c>
      <c r="I127" s="31" t="s">
        <v>395</v>
      </c>
      <c r="J127" s="31"/>
      <c r="K127" s="23">
        <f>K128</f>
        <v>9777.7999999999993</v>
      </c>
    </row>
    <row r="128" spans="1:11" s="17" customFormat="1" ht="54.6" customHeight="1" x14ac:dyDescent="0.2">
      <c r="A128" s="105"/>
      <c r="B128" s="29" t="s">
        <v>121</v>
      </c>
      <c r="C128" s="75">
        <v>902</v>
      </c>
      <c r="D128" s="31" t="s">
        <v>4</v>
      </c>
      <c r="E128" s="31" t="s">
        <v>5</v>
      </c>
      <c r="F128" s="31" t="s">
        <v>81</v>
      </c>
      <c r="G128" s="31" t="s">
        <v>116</v>
      </c>
      <c r="H128" s="31" t="s">
        <v>77</v>
      </c>
      <c r="I128" s="31" t="s">
        <v>395</v>
      </c>
      <c r="J128" s="31" t="s">
        <v>48</v>
      </c>
      <c r="K128" s="23">
        <v>9777.7999999999993</v>
      </c>
    </row>
    <row r="129" spans="1:11" s="17" customFormat="1" ht="18" customHeight="1" x14ac:dyDescent="0.2">
      <c r="A129" s="105"/>
      <c r="B129" s="29" t="s">
        <v>12</v>
      </c>
      <c r="C129" s="75">
        <v>902</v>
      </c>
      <c r="D129" s="31" t="s">
        <v>4</v>
      </c>
      <c r="E129" s="31" t="s">
        <v>6</v>
      </c>
      <c r="F129" s="31"/>
      <c r="G129" s="81"/>
      <c r="H129" s="31"/>
      <c r="I129" s="31"/>
      <c r="J129" s="31"/>
      <c r="K129" s="23">
        <f t="shared" ref="K129:K132" si="4">SUM(K130)</f>
        <v>48.8</v>
      </c>
    </row>
    <row r="130" spans="1:11" s="17" customFormat="1" ht="31.5" customHeight="1" x14ac:dyDescent="0.2">
      <c r="A130" s="105"/>
      <c r="B130" s="29" t="s">
        <v>330</v>
      </c>
      <c r="C130" s="75">
        <v>902</v>
      </c>
      <c r="D130" s="31" t="s">
        <v>4</v>
      </c>
      <c r="E130" s="31" t="s">
        <v>6</v>
      </c>
      <c r="F130" s="31" t="s">
        <v>86</v>
      </c>
      <c r="G130" s="81"/>
      <c r="H130" s="31"/>
      <c r="I130" s="31"/>
      <c r="J130" s="31"/>
      <c r="K130" s="23">
        <f t="shared" si="4"/>
        <v>48.8</v>
      </c>
    </row>
    <row r="131" spans="1:11" s="17" customFormat="1" ht="18" customHeight="1" x14ac:dyDescent="0.2">
      <c r="A131" s="105"/>
      <c r="B131" s="29" t="s">
        <v>76</v>
      </c>
      <c r="C131" s="75">
        <v>902</v>
      </c>
      <c r="D131" s="31" t="s">
        <v>4</v>
      </c>
      <c r="E131" s="31" t="s">
        <v>6</v>
      </c>
      <c r="F131" s="31" t="s">
        <v>86</v>
      </c>
      <c r="G131" s="81">
        <v>1</v>
      </c>
      <c r="H131" s="31"/>
      <c r="I131" s="31"/>
      <c r="J131" s="31"/>
      <c r="K131" s="23">
        <f t="shared" si="4"/>
        <v>48.8</v>
      </c>
    </row>
    <row r="132" spans="1:11" s="17" customFormat="1" ht="18" customHeight="1" x14ac:dyDescent="0.2">
      <c r="A132" s="105"/>
      <c r="B132" s="29" t="s">
        <v>13</v>
      </c>
      <c r="C132" s="75">
        <v>902</v>
      </c>
      <c r="D132" s="31" t="s">
        <v>4</v>
      </c>
      <c r="E132" s="31" t="s">
        <v>6</v>
      </c>
      <c r="F132" s="31" t="s">
        <v>86</v>
      </c>
      <c r="G132" s="81">
        <v>1</v>
      </c>
      <c r="H132" s="31" t="s">
        <v>77</v>
      </c>
      <c r="I132" s="31" t="s">
        <v>87</v>
      </c>
      <c r="J132" s="31"/>
      <c r="K132" s="23">
        <f t="shared" si="4"/>
        <v>48.8</v>
      </c>
    </row>
    <row r="133" spans="1:11" s="17" customFormat="1" ht="31.5" customHeight="1" x14ac:dyDescent="0.2">
      <c r="A133" s="105"/>
      <c r="B133" s="29" t="s">
        <v>122</v>
      </c>
      <c r="C133" s="75">
        <v>902</v>
      </c>
      <c r="D133" s="31" t="s">
        <v>4</v>
      </c>
      <c r="E133" s="31" t="s">
        <v>6</v>
      </c>
      <c r="F133" s="31" t="s">
        <v>86</v>
      </c>
      <c r="G133" s="81">
        <v>1</v>
      </c>
      <c r="H133" s="31" t="s">
        <v>77</v>
      </c>
      <c r="I133" s="31" t="s">
        <v>87</v>
      </c>
      <c r="J133" s="31" t="s">
        <v>49</v>
      </c>
      <c r="K133" s="23">
        <v>48.8</v>
      </c>
    </row>
    <row r="134" spans="1:11" s="17" customFormat="1" ht="27" customHeight="1" x14ac:dyDescent="0.2">
      <c r="A134" s="105"/>
      <c r="B134" s="29" t="s">
        <v>14</v>
      </c>
      <c r="C134" s="75">
        <v>902</v>
      </c>
      <c r="D134" s="31" t="s">
        <v>5</v>
      </c>
      <c r="E134" s="31"/>
      <c r="F134" s="31"/>
      <c r="G134" s="81"/>
      <c r="H134" s="31"/>
      <c r="I134" s="31"/>
      <c r="J134" s="31"/>
      <c r="K134" s="23">
        <f>K135</f>
        <v>2170</v>
      </c>
    </row>
    <row r="135" spans="1:11" s="17" customFormat="1" ht="31.5" customHeight="1" x14ac:dyDescent="0.2">
      <c r="A135" s="105"/>
      <c r="B135" s="29" t="s">
        <v>129</v>
      </c>
      <c r="C135" s="75">
        <v>902</v>
      </c>
      <c r="D135" s="31" t="s">
        <v>5</v>
      </c>
      <c r="E135" s="31" t="s">
        <v>10</v>
      </c>
      <c r="F135" s="31"/>
      <c r="G135" s="81"/>
      <c r="H135" s="31"/>
      <c r="I135" s="31"/>
      <c r="J135" s="31"/>
      <c r="K135" s="23">
        <f>K136</f>
        <v>2170</v>
      </c>
    </row>
    <row r="136" spans="1:11" s="17" customFormat="1" ht="18" customHeight="1" x14ac:dyDescent="0.2">
      <c r="A136" s="105"/>
      <c r="B136" s="34" t="s">
        <v>331</v>
      </c>
      <c r="C136" s="75">
        <v>902</v>
      </c>
      <c r="D136" s="31" t="s">
        <v>5</v>
      </c>
      <c r="E136" s="31" t="s">
        <v>10</v>
      </c>
      <c r="F136" s="31" t="s">
        <v>83</v>
      </c>
      <c r="G136" s="31"/>
      <c r="H136" s="31"/>
      <c r="I136" s="31"/>
      <c r="J136" s="31"/>
      <c r="K136" s="23">
        <f t="shared" ref="K136:K138" si="5">K137</f>
        <v>2170</v>
      </c>
    </row>
    <row r="137" spans="1:11" s="17" customFormat="1" ht="47.25" customHeight="1" x14ac:dyDescent="0.2">
      <c r="A137" s="105"/>
      <c r="B137" s="34" t="s">
        <v>332</v>
      </c>
      <c r="C137" s="75">
        <v>902</v>
      </c>
      <c r="D137" s="31" t="s">
        <v>5</v>
      </c>
      <c r="E137" s="31" t="s">
        <v>10</v>
      </c>
      <c r="F137" s="31" t="s">
        <v>133</v>
      </c>
      <c r="G137" s="31" t="s">
        <v>116</v>
      </c>
      <c r="H137" s="31"/>
      <c r="I137" s="31"/>
      <c r="J137" s="76"/>
      <c r="K137" s="23">
        <f t="shared" si="5"/>
        <v>2170</v>
      </c>
    </row>
    <row r="138" spans="1:11" s="17" customFormat="1" ht="35.450000000000003" customHeight="1" x14ac:dyDescent="0.2">
      <c r="A138" s="105"/>
      <c r="B138" s="34" t="s">
        <v>130</v>
      </c>
      <c r="C138" s="75">
        <v>902</v>
      </c>
      <c r="D138" s="31" t="s">
        <v>5</v>
      </c>
      <c r="E138" s="31" t="s">
        <v>10</v>
      </c>
      <c r="F138" s="31" t="s">
        <v>83</v>
      </c>
      <c r="G138" s="31" t="s">
        <v>116</v>
      </c>
      <c r="H138" s="31" t="s">
        <v>2</v>
      </c>
      <c r="I138" s="31"/>
      <c r="J138" s="76"/>
      <c r="K138" s="23">
        <f t="shared" si="5"/>
        <v>2170</v>
      </c>
    </row>
    <row r="139" spans="1:11" s="17" customFormat="1" ht="31.5" customHeight="1" x14ac:dyDescent="0.2">
      <c r="A139" s="105"/>
      <c r="B139" s="34" t="s">
        <v>131</v>
      </c>
      <c r="C139" s="75">
        <v>902</v>
      </c>
      <c r="D139" s="31" t="s">
        <v>5</v>
      </c>
      <c r="E139" s="31" t="s">
        <v>10</v>
      </c>
      <c r="F139" s="31" t="s">
        <v>83</v>
      </c>
      <c r="G139" s="31" t="s">
        <v>116</v>
      </c>
      <c r="H139" s="31" t="s">
        <v>2</v>
      </c>
      <c r="I139" s="31" t="s">
        <v>134</v>
      </c>
      <c r="J139" s="76"/>
      <c r="K139" s="23">
        <f>K141+K140</f>
        <v>2170</v>
      </c>
    </row>
    <row r="140" spans="1:11" s="17" customFormat="1" ht="50.25" customHeight="1" x14ac:dyDescent="0.2">
      <c r="A140" s="105"/>
      <c r="B140" s="34" t="s">
        <v>121</v>
      </c>
      <c r="C140" s="75">
        <v>902</v>
      </c>
      <c r="D140" s="31" t="s">
        <v>5</v>
      </c>
      <c r="E140" s="31" t="s">
        <v>10</v>
      </c>
      <c r="F140" s="31" t="s">
        <v>83</v>
      </c>
      <c r="G140" s="31" t="s">
        <v>116</v>
      </c>
      <c r="H140" s="31" t="s">
        <v>2</v>
      </c>
      <c r="I140" s="31" t="s">
        <v>134</v>
      </c>
      <c r="J140" s="76" t="s">
        <v>48</v>
      </c>
      <c r="K140" s="23">
        <v>1500</v>
      </c>
    </row>
    <row r="141" spans="1:11" s="17" customFormat="1" ht="31.5" customHeight="1" x14ac:dyDescent="0.2">
      <c r="A141" s="105"/>
      <c r="B141" s="29" t="s">
        <v>122</v>
      </c>
      <c r="C141" s="75">
        <v>902</v>
      </c>
      <c r="D141" s="31" t="s">
        <v>5</v>
      </c>
      <c r="E141" s="31" t="s">
        <v>10</v>
      </c>
      <c r="F141" s="31" t="s">
        <v>83</v>
      </c>
      <c r="G141" s="31" t="s">
        <v>116</v>
      </c>
      <c r="H141" s="31" t="s">
        <v>2</v>
      </c>
      <c r="I141" s="31" t="s">
        <v>134</v>
      </c>
      <c r="J141" s="76" t="s">
        <v>49</v>
      </c>
      <c r="K141" s="23">
        <f>50+300+110+210</f>
        <v>670</v>
      </c>
    </row>
    <row r="142" spans="1:11" s="17" customFormat="1" ht="18" customHeight="1" x14ac:dyDescent="0.2">
      <c r="A142" s="105"/>
      <c r="B142" s="29" t="s">
        <v>15</v>
      </c>
      <c r="C142" s="75">
        <v>902</v>
      </c>
      <c r="D142" s="31" t="s">
        <v>6</v>
      </c>
      <c r="E142" s="31"/>
      <c r="F142" s="31"/>
      <c r="G142" s="81"/>
      <c r="H142" s="31"/>
      <c r="I142" s="31"/>
      <c r="J142" s="31"/>
      <c r="K142" s="23">
        <f>SUM(K143+K165+K156)</f>
        <v>31629.800000000003</v>
      </c>
    </row>
    <row r="143" spans="1:11" s="17" customFormat="1" ht="18" customHeight="1" x14ac:dyDescent="0.2">
      <c r="A143" s="105"/>
      <c r="B143" s="29" t="s">
        <v>16</v>
      </c>
      <c r="C143" s="75">
        <v>902</v>
      </c>
      <c r="D143" s="31" t="s">
        <v>6</v>
      </c>
      <c r="E143" s="31" t="s">
        <v>7</v>
      </c>
      <c r="F143" s="31"/>
      <c r="G143" s="81"/>
      <c r="H143" s="31"/>
      <c r="I143" s="31"/>
      <c r="J143" s="31"/>
      <c r="K143" s="23">
        <f>SUM(K144+K151)</f>
        <v>9755</v>
      </c>
    </row>
    <row r="144" spans="1:11" s="17" customFormat="1" ht="18" customHeight="1" x14ac:dyDescent="0.2">
      <c r="A144" s="105"/>
      <c r="B144" s="34" t="s">
        <v>654</v>
      </c>
      <c r="C144" s="75">
        <v>902</v>
      </c>
      <c r="D144" s="31" t="s">
        <v>6</v>
      </c>
      <c r="E144" s="31" t="s">
        <v>7</v>
      </c>
      <c r="F144" s="31" t="s">
        <v>24</v>
      </c>
      <c r="G144" s="81"/>
      <c r="H144" s="31"/>
      <c r="I144" s="31"/>
      <c r="J144" s="31"/>
      <c r="K144" s="23">
        <f>SUM(K145)</f>
        <v>2995</v>
      </c>
    </row>
    <row r="145" spans="1:11" s="17" customFormat="1" ht="18" customHeight="1" x14ac:dyDescent="0.2">
      <c r="A145" s="105"/>
      <c r="B145" s="34" t="s">
        <v>655</v>
      </c>
      <c r="C145" s="75">
        <v>902</v>
      </c>
      <c r="D145" s="31" t="s">
        <v>6</v>
      </c>
      <c r="E145" s="31" t="s">
        <v>7</v>
      </c>
      <c r="F145" s="31" t="s">
        <v>24</v>
      </c>
      <c r="G145" s="81">
        <v>1</v>
      </c>
      <c r="H145" s="31"/>
      <c r="I145" s="31"/>
      <c r="J145" s="31"/>
      <c r="K145" s="23">
        <f>SUM(K146)</f>
        <v>2995</v>
      </c>
    </row>
    <row r="146" spans="1:11" s="17" customFormat="1" ht="31.5" customHeight="1" x14ac:dyDescent="0.2">
      <c r="A146" s="105"/>
      <c r="B146" s="34" t="s">
        <v>310</v>
      </c>
      <c r="C146" s="75">
        <v>902</v>
      </c>
      <c r="D146" s="31" t="s">
        <v>6</v>
      </c>
      <c r="E146" s="31" t="s">
        <v>7</v>
      </c>
      <c r="F146" s="31" t="s">
        <v>24</v>
      </c>
      <c r="G146" s="31" t="s">
        <v>90</v>
      </c>
      <c r="H146" s="31" t="s">
        <v>2</v>
      </c>
      <c r="I146" s="31"/>
      <c r="J146" s="76"/>
      <c r="K146" s="23">
        <f>K147+K149</f>
        <v>2995</v>
      </c>
    </row>
    <row r="147" spans="1:11" s="17" customFormat="1" ht="31.5" customHeight="1" x14ac:dyDescent="0.2">
      <c r="A147" s="105"/>
      <c r="B147" s="34" t="s">
        <v>333</v>
      </c>
      <c r="C147" s="75">
        <v>902</v>
      </c>
      <c r="D147" s="31" t="s">
        <v>6</v>
      </c>
      <c r="E147" s="31" t="s">
        <v>7</v>
      </c>
      <c r="F147" s="31" t="s">
        <v>24</v>
      </c>
      <c r="G147" s="31" t="s">
        <v>90</v>
      </c>
      <c r="H147" s="31" t="s">
        <v>2</v>
      </c>
      <c r="I147" s="31" t="s">
        <v>210</v>
      </c>
      <c r="J147" s="76"/>
      <c r="K147" s="23">
        <f>K148</f>
        <v>269.10000000000002</v>
      </c>
    </row>
    <row r="148" spans="1:11" s="17" customFormat="1" ht="18" customHeight="1" x14ac:dyDescent="0.2">
      <c r="A148" s="105"/>
      <c r="B148" s="29" t="s">
        <v>50</v>
      </c>
      <c r="C148" s="75">
        <v>902</v>
      </c>
      <c r="D148" s="31" t="s">
        <v>6</v>
      </c>
      <c r="E148" s="31" t="s">
        <v>7</v>
      </c>
      <c r="F148" s="31" t="s">
        <v>24</v>
      </c>
      <c r="G148" s="31" t="s">
        <v>90</v>
      </c>
      <c r="H148" s="31" t="s">
        <v>2</v>
      </c>
      <c r="I148" s="31" t="s">
        <v>210</v>
      </c>
      <c r="J148" s="76" t="s">
        <v>51</v>
      </c>
      <c r="K148" s="23">
        <v>269.10000000000002</v>
      </c>
    </row>
    <row r="149" spans="1:11" s="17" customFormat="1" ht="31.5" customHeight="1" x14ac:dyDescent="0.2">
      <c r="A149" s="105"/>
      <c r="B149" s="37" t="s">
        <v>213</v>
      </c>
      <c r="C149" s="75">
        <v>902</v>
      </c>
      <c r="D149" s="31" t="s">
        <v>6</v>
      </c>
      <c r="E149" s="31" t="s">
        <v>7</v>
      </c>
      <c r="F149" s="31" t="s">
        <v>24</v>
      </c>
      <c r="G149" s="31" t="s">
        <v>90</v>
      </c>
      <c r="H149" s="31" t="s">
        <v>2</v>
      </c>
      <c r="I149" s="31" t="s">
        <v>82</v>
      </c>
      <c r="J149" s="31"/>
      <c r="K149" s="23">
        <f t="shared" ref="K149" si="6">SUM(K150)</f>
        <v>2725.9</v>
      </c>
    </row>
    <row r="150" spans="1:11" s="17" customFormat="1" ht="18" customHeight="1" x14ac:dyDescent="0.2">
      <c r="A150" s="105"/>
      <c r="B150" s="29" t="s">
        <v>50</v>
      </c>
      <c r="C150" s="75">
        <v>902</v>
      </c>
      <c r="D150" s="31" t="s">
        <v>6</v>
      </c>
      <c r="E150" s="31" t="s">
        <v>7</v>
      </c>
      <c r="F150" s="31" t="s">
        <v>24</v>
      </c>
      <c r="G150" s="31" t="s">
        <v>90</v>
      </c>
      <c r="H150" s="31" t="s">
        <v>2</v>
      </c>
      <c r="I150" s="31" t="s">
        <v>82</v>
      </c>
      <c r="J150" s="31" t="s">
        <v>51</v>
      </c>
      <c r="K150" s="23">
        <v>2725.9</v>
      </c>
    </row>
    <row r="151" spans="1:11" s="17" customFormat="1" ht="18" customHeight="1" x14ac:dyDescent="0.2">
      <c r="A151" s="105"/>
      <c r="B151" s="34" t="s">
        <v>646</v>
      </c>
      <c r="C151" s="75">
        <v>902</v>
      </c>
      <c r="D151" s="31" t="s">
        <v>6</v>
      </c>
      <c r="E151" s="31" t="s">
        <v>7</v>
      </c>
      <c r="F151" s="31" t="s">
        <v>647</v>
      </c>
      <c r="G151" s="31"/>
      <c r="H151" s="31"/>
      <c r="I151" s="31"/>
      <c r="J151" s="31"/>
      <c r="K151" s="23">
        <f>SUM(K152)</f>
        <v>6760</v>
      </c>
    </row>
    <row r="152" spans="1:11" s="17" customFormat="1" ht="30.75" customHeight="1" x14ac:dyDescent="0.2">
      <c r="A152" s="105"/>
      <c r="B152" s="34" t="s">
        <v>653</v>
      </c>
      <c r="C152" s="75">
        <v>902</v>
      </c>
      <c r="D152" s="31" t="s">
        <v>6</v>
      </c>
      <c r="E152" s="31" t="s">
        <v>7</v>
      </c>
      <c r="F152" s="31" t="s">
        <v>647</v>
      </c>
      <c r="G152" s="31" t="s">
        <v>90</v>
      </c>
      <c r="H152" s="31"/>
      <c r="I152" s="31"/>
      <c r="J152" s="31"/>
      <c r="K152" s="23">
        <f>SUM(K153)</f>
        <v>6760</v>
      </c>
    </row>
    <row r="153" spans="1:11" s="17" customFormat="1" ht="31.5" customHeight="1" x14ac:dyDescent="0.2">
      <c r="A153" s="105"/>
      <c r="B153" s="34" t="s">
        <v>648</v>
      </c>
      <c r="C153" s="75">
        <v>902</v>
      </c>
      <c r="D153" s="31" t="s">
        <v>6</v>
      </c>
      <c r="E153" s="31" t="s">
        <v>7</v>
      </c>
      <c r="F153" s="31" t="s">
        <v>647</v>
      </c>
      <c r="G153" s="31" t="s">
        <v>90</v>
      </c>
      <c r="H153" s="31" t="s">
        <v>2</v>
      </c>
      <c r="I153" s="31"/>
      <c r="J153" s="31"/>
      <c r="K153" s="23">
        <f>SUM(K154)</f>
        <v>6760</v>
      </c>
    </row>
    <row r="154" spans="1:11" s="17" customFormat="1" ht="94.5" customHeight="1" x14ac:dyDescent="0.2">
      <c r="A154" s="105"/>
      <c r="B154" s="35" t="s">
        <v>265</v>
      </c>
      <c r="C154" s="75">
        <v>902</v>
      </c>
      <c r="D154" s="31" t="s">
        <v>6</v>
      </c>
      <c r="E154" s="31" t="s">
        <v>7</v>
      </c>
      <c r="F154" s="31" t="s">
        <v>647</v>
      </c>
      <c r="G154" s="31" t="s">
        <v>90</v>
      </c>
      <c r="H154" s="31" t="s">
        <v>2</v>
      </c>
      <c r="I154" s="31" t="s">
        <v>88</v>
      </c>
      <c r="J154" s="31"/>
      <c r="K154" s="23">
        <f t="shared" ref="K154" si="7">SUM(K155)</f>
        <v>6760</v>
      </c>
    </row>
    <row r="155" spans="1:11" s="17" customFormat="1" ht="31.5" customHeight="1" x14ac:dyDescent="0.2">
      <c r="A155" s="105"/>
      <c r="B155" s="29" t="s">
        <v>122</v>
      </c>
      <c r="C155" s="75">
        <v>902</v>
      </c>
      <c r="D155" s="31" t="s">
        <v>6</v>
      </c>
      <c r="E155" s="31" t="s">
        <v>7</v>
      </c>
      <c r="F155" s="31" t="s">
        <v>647</v>
      </c>
      <c r="G155" s="31" t="s">
        <v>90</v>
      </c>
      <c r="H155" s="31" t="s">
        <v>2</v>
      </c>
      <c r="I155" s="31" t="s">
        <v>88</v>
      </c>
      <c r="J155" s="31" t="s">
        <v>49</v>
      </c>
      <c r="K155" s="23">
        <v>6760</v>
      </c>
    </row>
    <row r="156" spans="1:11" s="17" customFormat="1" ht="18" customHeight="1" x14ac:dyDescent="0.2">
      <c r="A156" s="105"/>
      <c r="B156" s="29" t="s">
        <v>422</v>
      </c>
      <c r="C156" s="75">
        <v>902</v>
      </c>
      <c r="D156" s="31" t="s">
        <v>6</v>
      </c>
      <c r="E156" s="31" t="s">
        <v>8</v>
      </c>
      <c r="F156" s="31"/>
      <c r="G156" s="31"/>
      <c r="H156" s="31"/>
      <c r="I156" s="31"/>
      <c r="J156" s="31"/>
      <c r="K156" s="23">
        <f>SUM(K157)</f>
        <v>8156.9</v>
      </c>
    </row>
    <row r="157" spans="1:11" s="17" customFormat="1" ht="18" customHeight="1" x14ac:dyDescent="0.2">
      <c r="A157" s="105"/>
      <c r="B157" s="29" t="s">
        <v>646</v>
      </c>
      <c r="C157" s="75">
        <v>902</v>
      </c>
      <c r="D157" s="31" t="s">
        <v>6</v>
      </c>
      <c r="E157" s="31" t="s">
        <v>8</v>
      </c>
      <c r="F157" s="31" t="s">
        <v>647</v>
      </c>
      <c r="G157" s="81"/>
      <c r="H157" s="31"/>
      <c r="I157" s="31"/>
      <c r="J157" s="31"/>
      <c r="K157" s="23">
        <f>SUM(K158)</f>
        <v>8156.9</v>
      </c>
    </row>
    <row r="158" spans="1:11" s="17" customFormat="1" ht="31.5" customHeight="1" x14ac:dyDescent="0.2">
      <c r="A158" s="105"/>
      <c r="B158" s="34" t="s">
        <v>649</v>
      </c>
      <c r="C158" s="75">
        <v>902</v>
      </c>
      <c r="D158" s="31" t="s">
        <v>6</v>
      </c>
      <c r="E158" s="31" t="s">
        <v>8</v>
      </c>
      <c r="F158" s="31" t="s">
        <v>647</v>
      </c>
      <c r="G158" s="81">
        <v>1</v>
      </c>
      <c r="H158" s="31"/>
      <c r="I158" s="31"/>
      <c r="J158" s="31"/>
      <c r="K158" s="23">
        <f>SUM(K159)</f>
        <v>8156.9</v>
      </c>
    </row>
    <row r="159" spans="1:11" s="17" customFormat="1" ht="40.5" customHeight="1" x14ac:dyDescent="0.2">
      <c r="A159" s="105"/>
      <c r="B159" s="34" t="s">
        <v>648</v>
      </c>
      <c r="C159" s="75">
        <v>902</v>
      </c>
      <c r="D159" s="31" t="s">
        <v>6</v>
      </c>
      <c r="E159" s="31" t="s">
        <v>8</v>
      </c>
      <c r="F159" s="31" t="s">
        <v>647</v>
      </c>
      <c r="G159" s="81">
        <v>1</v>
      </c>
      <c r="H159" s="31" t="s">
        <v>2</v>
      </c>
      <c r="I159" s="31"/>
      <c r="J159" s="31"/>
      <c r="K159" s="23">
        <f>SUM(K160+K163)</f>
        <v>8156.9</v>
      </c>
    </row>
    <row r="160" spans="1:11" s="17" customFormat="1" ht="47.25" customHeight="1" x14ac:dyDescent="0.2">
      <c r="A160" s="105"/>
      <c r="B160" s="29" t="s">
        <v>66</v>
      </c>
      <c r="C160" s="75">
        <v>902</v>
      </c>
      <c r="D160" s="31" t="s">
        <v>6</v>
      </c>
      <c r="E160" s="31" t="s">
        <v>8</v>
      </c>
      <c r="F160" s="31" t="s">
        <v>647</v>
      </c>
      <c r="G160" s="81">
        <v>1</v>
      </c>
      <c r="H160" s="31" t="s">
        <v>2</v>
      </c>
      <c r="I160" s="31" t="s">
        <v>85</v>
      </c>
      <c r="J160" s="31"/>
      <c r="K160" s="23">
        <f>SUM(K161:K162)</f>
        <v>5080</v>
      </c>
    </row>
    <row r="161" spans="1:11" s="17" customFormat="1" ht="50.25" customHeight="1" x14ac:dyDescent="0.2">
      <c r="A161" s="105"/>
      <c r="B161" s="29" t="s">
        <v>121</v>
      </c>
      <c r="C161" s="75">
        <v>902</v>
      </c>
      <c r="D161" s="31" t="s">
        <v>6</v>
      </c>
      <c r="E161" s="31" t="s">
        <v>8</v>
      </c>
      <c r="F161" s="31" t="s">
        <v>647</v>
      </c>
      <c r="G161" s="81">
        <v>1</v>
      </c>
      <c r="H161" s="31" t="s">
        <v>2</v>
      </c>
      <c r="I161" s="31" t="s">
        <v>85</v>
      </c>
      <c r="J161" s="31" t="s">
        <v>48</v>
      </c>
      <c r="K161" s="23">
        <v>4675.8999999999996</v>
      </c>
    </row>
    <row r="162" spans="1:11" s="17" customFormat="1" ht="30.75" customHeight="1" x14ac:dyDescent="0.2">
      <c r="A162" s="105"/>
      <c r="B162" s="29" t="s">
        <v>122</v>
      </c>
      <c r="C162" s="75">
        <v>902</v>
      </c>
      <c r="D162" s="31" t="s">
        <v>6</v>
      </c>
      <c r="E162" s="31" t="s">
        <v>8</v>
      </c>
      <c r="F162" s="31" t="s">
        <v>647</v>
      </c>
      <c r="G162" s="81">
        <v>1</v>
      </c>
      <c r="H162" s="31" t="s">
        <v>2</v>
      </c>
      <c r="I162" s="31" t="s">
        <v>85</v>
      </c>
      <c r="J162" s="31" t="s">
        <v>49</v>
      </c>
      <c r="K162" s="23">
        <v>404.1</v>
      </c>
    </row>
    <row r="163" spans="1:11" s="17" customFormat="1" ht="30.75" customHeight="1" x14ac:dyDescent="0.2">
      <c r="A163" s="105"/>
      <c r="B163" s="34" t="s">
        <v>652</v>
      </c>
      <c r="C163" s="75">
        <v>902</v>
      </c>
      <c r="D163" s="31" t="s">
        <v>6</v>
      </c>
      <c r="E163" s="31" t="s">
        <v>8</v>
      </c>
      <c r="F163" s="31" t="s">
        <v>647</v>
      </c>
      <c r="G163" s="31" t="s">
        <v>90</v>
      </c>
      <c r="H163" s="31" t="s">
        <v>2</v>
      </c>
      <c r="I163" s="31" t="s">
        <v>651</v>
      </c>
      <c r="J163" s="31"/>
      <c r="K163" s="23">
        <f t="shared" ref="K163" si="8">SUM(K164)</f>
        <v>3076.9</v>
      </c>
    </row>
    <row r="164" spans="1:11" s="17" customFormat="1" ht="30.75" customHeight="1" x14ac:dyDescent="0.2">
      <c r="A164" s="105"/>
      <c r="B164" s="29" t="s">
        <v>122</v>
      </c>
      <c r="C164" s="75">
        <v>902</v>
      </c>
      <c r="D164" s="31" t="s">
        <v>6</v>
      </c>
      <c r="E164" s="31" t="s">
        <v>8</v>
      </c>
      <c r="F164" s="31" t="s">
        <v>647</v>
      </c>
      <c r="G164" s="31" t="s">
        <v>90</v>
      </c>
      <c r="H164" s="31" t="s">
        <v>2</v>
      </c>
      <c r="I164" s="31" t="s">
        <v>651</v>
      </c>
      <c r="J164" s="31" t="s">
        <v>49</v>
      </c>
      <c r="K164" s="23">
        <v>3076.9</v>
      </c>
    </row>
    <row r="165" spans="1:11" s="17" customFormat="1" ht="18" customHeight="1" x14ac:dyDescent="0.2">
      <c r="A165" s="105"/>
      <c r="B165" s="29" t="s">
        <v>69</v>
      </c>
      <c r="C165" s="75">
        <v>902</v>
      </c>
      <c r="D165" s="31" t="s">
        <v>6</v>
      </c>
      <c r="E165" s="31" t="s">
        <v>70</v>
      </c>
      <c r="F165" s="31"/>
      <c r="G165" s="31"/>
      <c r="H165" s="31"/>
      <c r="I165" s="31"/>
      <c r="J165" s="31"/>
      <c r="K165" s="23">
        <f>SUM(K166+K171)</f>
        <v>13717.9</v>
      </c>
    </row>
    <row r="166" spans="1:11" s="17" customFormat="1" ht="31.5" customHeight="1" x14ac:dyDescent="0.2">
      <c r="A166" s="105"/>
      <c r="B166" s="34" t="s">
        <v>313</v>
      </c>
      <c r="C166" s="75">
        <v>902</v>
      </c>
      <c r="D166" s="31" t="s">
        <v>6</v>
      </c>
      <c r="E166" s="31" t="s">
        <v>70</v>
      </c>
      <c r="F166" s="31" t="s">
        <v>8</v>
      </c>
      <c r="G166" s="31"/>
      <c r="H166" s="31"/>
      <c r="I166" s="31"/>
      <c r="J166" s="31"/>
      <c r="K166" s="23">
        <f t="shared" ref="K166:K169" si="9">SUM(K167)</f>
        <v>12655.6</v>
      </c>
    </row>
    <row r="167" spans="1:11" s="17" customFormat="1" ht="31.5" customHeight="1" x14ac:dyDescent="0.2">
      <c r="A167" s="105"/>
      <c r="B167" s="34" t="s">
        <v>314</v>
      </c>
      <c r="C167" s="75">
        <v>902</v>
      </c>
      <c r="D167" s="31" t="s">
        <v>6</v>
      </c>
      <c r="E167" s="31" t="s">
        <v>70</v>
      </c>
      <c r="F167" s="31" t="s">
        <v>8</v>
      </c>
      <c r="G167" s="31" t="s">
        <v>90</v>
      </c>
      <c r="H167" s="31"/>
      <c r="I167" s="31"/>
      <c r="J167" s="31"/>
      <c r="K167" s="23">
        <f t="shared" si="9"/>
        <v>12655.6</v>
      </c>
    </row>
    <row r="168" spans="1:11" s="17" customFormat="1" ht="31.5" customHeight="1" x14ac:dyDescent="0.2">
      <c r="A168" s="105"/>
      <c r="B168" s="34" t="s">
        <v>91</v>
      </c>
      <c r="C168" s="75">
        <v>902</v>
      </c>
      <c r="D168" s="31" t="s">
        <v>6</v>
      </c>
      <c r="E168" s="31" t="s">
        <v>70</v>
      </c>
      <c r="F168" s="31" t="s">
        <v>8</v>
      </c>
      <c r="G168" s="31" t="s">
        <v>90</v>
      </c>
      <c r="H168" s="31" t="s">
        <v>4</v>
      </c>
      <c r="I168" s="31"/>
      <c r="J168" s="31"/>
      <c r="K168" s="23">
        <f t="shared" si="9"/>
        <v>12655.6</v>
      </c>
    </row>
    <row r="169" spans="1:11" s="17" customFormat="1" ht="31.5" customHeight="1" x14ac:dyDescent="0.2">
      <c r="A169" s="105"/>
      <c r="B169" s="39" t="s">
        <v>237</v>
      </c>
      <c r="C169" s="75">
        <v>902</v>
      </c>
      <c r="D169" s="31" t="s">
        <v>6</v>
      </c>
      <c r="E169" s="31" t="s">
        <v>70</v>
      </c>
      <c r="F169" s="31" t="s">
        <v>8</v>
      </c>
      <c r="G169" s="31" t="s">
        <v>90</v>
      </c>
      <c r="H169" s="31" t="s">
        <v>4</v>
      </c>
      <c r="I169" s="31" t="s">
        <v>236</v>
      </c>
      <c r="J169" s="31"/>
      <c r="K169" s="23">
        <f t="shared" si="9"/>
        <v>12655.6</v>
      </c>
    </row>
    <row r="170" spans="1:11" s="17" customFormat="1" ht="31.5" customHeight="1" x14ac:dyDescent="0.2">
      <c r="A170" s="105"/>
      <c r="B170" s="29" t="s">
        <v>122</v>
      </c>
      <c r="C170" s="75">
        <v>902</v>
      </c>
      <c r="D170" s="31" t="s">
        <v>6</v>
      </c>
      <c r="E170" s="31" t="s">
        <v>70</v>
      </c>
      <c r="F170" s="31" t="s">
        <v>8</v>
      </c>
      <c r="G170" s="31" t="s">
        <v>90</v>
      </c>
      <c r="H170" s="31" t="s">
        <v>4</v>
      </c>
      <c r="I170" s="31" t="s">
        <v>236</v>
      </c>
      <c r="J170" s="31" t="s">
        <v>49</v>
      </c>
      <c r="K170" s="23">
        <f>1950+1200+500+50+1475.8+377.4+3878.2+1000+850+1374.2</f>
        <v>12655.6</v>
      </c>
    </row>
    <row r="171" spans="1:11" s="17" customFormat="1" ht="18" customHeight="1" x14ac:dyDescent="0.2">
      <c r="A171" s="105"/>
      <c r="B171" s="34" t="s">
        <v>309</v>
      </c>
      <c r="C171" s="75">
        <v>902</v>
      </c>
      <c r="D171" s="76" t="s">
        <v>6</v>
      </c>
      <c r="E171" s="76" t="s">
        <v>70</v>
      </c>
      <c r="F171" s="76" t="s">
        <v>89</v>
      </c>
      <c r="G171" s="75"/>
      <c r="H171" s="76"/>
      <c r="I171" s="76"/>
      <c r="J171" s="76"/>
      <c r="K171" s="23">
        <f>SUM(K172)</f>
        <v>1062.3</v>
      </c>
    </row>
    <row r="172" spans="1:11" s="17" customFormat="1" ht="47.25" customHeight="1" x14ac:dyDescent="0.2">
      <c r="A172" s="105"/>
      <c r="B172" s="29" t="s">
        <v>336</v>
      </c>
      <c r="C172" s="75">
        <v>902</v>
      </c>
      <c r="D172" s="76" t="s">
        <v>6</v>
      </c>
      <c r="E172" s="76" t="s">
        <v>70</v>
      </c>
      <c r="F172" s="31" t="s">
        <v>89</v>
      </c>
      <c r="G172" s="31" t="s">
        <v>138</v>
      </c>
      <c r="H172" s="31"/>
      <c r="I172" s="31"/>
      <c r="J172" s="76"/>
      <c r="K172" s="23">
        <f t="shared" ref="K172:K174" si="10">K173</f>
        <v>1062.3</v>
      </c>
    </row>
    <row r="173" spans="1:11" s="17" customFormat="1" ht="47.25" customHeight="1" x14ac:dyDescent="0.2">
      <c r="A173" s="105"/>
      <c r="B173" s="29" t="s">
        <v>337</v>
      </c>
      <c r="C173" s="75">
        <v>902</v>
      </c>
      <c r="D173" s="76" t="s">
        <v>6</v>
      </c>
      <c r="E173" s="76" t="s">
        <v>70</v>
      </c>
      <c r="F173" s="31" t="s">
        <v>89</v>
      </c>
      <c r="G173" s="31" t="s">
        <v>138</v>
      </c>
      <c r="H173" s="31" t="s">
        <v>2</v>
      </c>
      <c r="I173" s="31"/>
      <c r="J173" s="76"/>
      <c r="K173" s="23">
        <f t="shared" si="10"/>
        <v>1062.3</v>
      </c>
    </row>
    <row r="174" spans="1:11" s="17" customFormat="1" ht="47.25" customHeight="1" x14ac:dyDescent="0.2">
      <c r="A174" s="105"/>
      <c r="B174" s="29" t="s">
        <v>338</v>
      </c>
      <c r="C174" s="75">
        <v>902</v>
      </c>
      <c r="D174" s="76" t="s">
        <v>6</v>
      </c>
      <c r="E174" s="76" t="s">
        <v>70</v>
      </c>
      <c r="F174" s="31" t="s">
        <v>89</v>
      </c>
      <c r="G174" s="31" t="s">
        <v>138</v>
      </c>
      <c r="H174" s="31" t="s">
        <v>2</v>
      </c>
      <c r="I174" s="31" t="s">
        <v>209</v>
      </c>
      <c r="J174" s="76"/>
      <c r="K174" s="23">
        <f t="shared" si="10"/>
        <v>1062.3</v>
      </c>
    </row>
    <row r="175" spans="1:11" s="17" customFormat="1" ht="31.5" customHeight="1" x14ac:dyDescent="0.2">
      <c r="A175" s="105"/>
      <c r="B175" s="29" t="s">
        <v>122</v>
      </c>
      <c r="C175" s="75">
        <v>902</v>
      </c>
      <c r="D175" s="76" t="s">
        <v>6</v>
      </c>
      <c r="E175" s="76" t="s">
        <v>70</v>
      </c>
      <c r="F175" s="31" t="s">
        <v>89</v>
      </c>
      <c r="G175" s="31" t="s">
        <v>138</v>
      </c>
      <c r="H175" s="31" t="s">
        <v>2</v>
      </c>
      <c r="I175" s="31" t="s">
        <v>209</v>
      </c>
      <c r="J175" s="76" t="s">
        <v>49</v>
      </c>
      <c r="K175" s="23">
        <v>1062.3</v>
      </c>
    </row>
    <row r="176" spans="1:11" s="17" customFormat="1" ht="18" customHeight="1" x14ac:dyDescent="0.2">
      <c r="A176" s="105"/>
      <c r="B176" s="29" t="s">
        <v>18</v>
      </c>
      <c r="C176" s="95">
        <v>902</v>
      </c>
      <c r="D176" s="99" t="s">
        <v>8</v>
      </c>
      <c r="E176" s="99"/>
      <c r="F176" s="96"/>
      <c r="G176" s="96"/>
      <c r="H176" s="96"/>
      <c r="I176" s="96"/>
      <c r="J176" s="99"/>
      <c r="K176" s="98">
        <f t="shared" ref="K176:K181" si="11">K177</f>
        <v>439</v>
      </c>
    </row>
    <row r="177" spans="1:11" s="17" customFormat="1" ht="17.25" customHeight="1" x14ac:dyDescent="0.2">
      <c r="A177" s="105"/>
      <c r="B177" s="29" t="s">
        <v>231</v>
      </c>
      <c r="C177" s="75">
        <v>902</v>
      </c>
      <c r="D177" s="76" t="s">
        <v>8</v>
      </c>
      <c r="E177" s="76" t="s">
        <v>7</v>
      </c>
      <c r="F177" s="31"/>
      <c r="G177" s="31"/>
      <c r="H177" s="31"/>
      <c r="I177" s="31"/>
      <c r="J177" s="76"/>
      <c r="K177" s="23">
        <f t="shared" si="11"/>
        <v>439</v>
      </c>
    </row>
    <row r="178" spans="1:11" s="17" customFormat="1" ht="31.5" customHeight="1" x14ac:dyDescent="0.2">
      <c r="A178" s="105"/>
      <c r="B178" s="29" t="s">
        <v>313</v>
      </c>
      <c r="C178" s="75">
        <v>902</v>
      </c>
      <c r="D178" s="76" t="s">
        <v>8</v>
      </c>
      <c r="E178" s="76" t="s">
        <v>7</v>
      </c>
      <c r="F178" s="31" t="s">
        <v>8</v>
      </c>
      <c r="G178" s="31"/>
      <c r="H178" s="31"/>
      <c r="I178" s="31"/>
      <c r="J178" s="76"/>
      <c r="K178" s="23">
        <f t="shared" si="11"/>
        <v>439</v>
      </c>
    </row>
    <row r="179" spans="1:11" s="17" customFormat="1" ht="31.5" customHeight="1" x14ac:dyDescent="0.2">
      <c r="A179" s="105"/>
      <c r="B179" s="29" t="s">
        <v>314</v>
      </c>
      <c r="C179" s="75">
        <v>902</v>
      </c>
      <c r="D179" s="76" t="s">
        <v>8</v>
      </c>
      <c r="E179" s="76" t="s">
        <v>7</v>
      </c>
      <c r="F179" s="31" t="s">
        <v>8</v>
      </c>
      <c r="G179" s="31" t="s">
        <v>90</v>
      </c>
      <c r="H179" s="31"/>
      <c r="I179" s="31"/>
      <c r="J179" s="76"/>
      <c r="K179" s="23">
        <f t="shared" si="11"/>
        <v>439</v>
      </c>
    </row>
    <row r="180" spans="1:11" s="17" customFormat="1" ht="31.5" customHeight="1" x14ac:dyDescent="0.2">
      <c r="A180" s="105"/>
      <c r="B180" s="29" t="s">
        <v>91</v>
      </c>
      <c r="C180" s="75">
        <v>902</v>
      </c>
      <c r="D180" s="76" t="s">
        <v>8</v>
      </c>
      <c r="E180" s="76" t="s">
        <v>7</v>
      </c>
      <c r="F180" s="31" t="s">
        <v>8</v>
      </c>
      <c r="G180" s="31" t="s">
        <v>90</v>
      </c>
      <c r="H180" s="31" t="s">
        <v>4</v>
      </c>
      <c r="I180" s="31"/>
      <c r="J180" s="76"/>
      <c r="K180" s="23">
        <f>K181</f>
        <v>439</v>
      </c>
    </row>
    <row r="181" spans="1:11" s="17" customFormat="1" ht="18" customHeight="1" x14ac:dyDescent="0.2">
      <c r="A181" s="105"/>
      <c r="B181" s="29" t="s">
        <v>233</v>
      </c>
      <c r="C181" s="75">
        <v>902</v>
      </c>
      <c r="D181" s="76" t="s">
        <v>8</v>
      </c>
      <c r="E181" s="76" t="s">
        <v>7</v>
      </c>
      <c r="F181" s="31" t="s">
        <v>8</v>
      </c>
      <c r="G181" s="31" t="s">
        <v>90</v>
      </c>
      <c r="H181" s="31" t="s">
        <v>4</v>
      </c>
      <c r="I181" s="31" t="s">
        <v>232</v>
      </c>
      <c r="J181" s="76"/>
      <c r="K181" s="23">
        <f t="shared" si="11"/>
        <v>439</v>
      </c>
    </row>
    <row r="182" spans="1:11" s="17" customFormat="1" ht="31.5" customHeight="1" x14ac:dyDescent="0.2">
      <c r="A182" s="105"/>
      <c r="B182" s="29" t="s">
        <v>122</v>
      </c>
      <c r="C182" s="75">
        <v>902</v>
      </c>
      <c r="D182" s="76" t="s">
        <v>8</v>
      </c>
      <c r="E182" s="76" t="s">
        <v>7</v>
      </c>
      <c r="F182" s="31" t="s">
        <v>8</v>
      </c>
      <c r="G182" s="31" t="s">
        <v>90</v>
      </c>
      <c r="H182" s="31" t="s">
        <v>4</v>
      </c>
      <c r="I182" s="31" t="s">
        <v>232</v>
      </c>
      <c r="J182" s="76" t="s">
        <v>49</v>
      </c>
      <c r="K182" s="23">
        <f>120+319</f>
        <v>439</v>
      </c>
    </row>
    <row r="183" spans="1:11" s="17" customFormat="1" ht="18" customHeight="1" x14ac:dyDescent="0.2">
      <c r="A183" s="105"/>
      <c r="B183" s="29" t="s">
        <v>71</v>
      </c>
      <c r="C183" s="75">
        <v>902</v>
      </c>
      <c r="D183" s="31" t="s">
        <v>17</v>
      </c>
      <c r="E183" s="31"/>
      <c r="F183" s="31"/>
      <c r="G183" s="31"/>
      <c r="H183" s="31"/>
      <c r="I183" s="31"/>
      <c r="J183" s="31"/>
      <c r="K183" s="23">
        <f>SUM(K184)</f>
        <v>5375.6</v>
      </c>
    </row>
    <row r="184" spans="1:11" s="17" customFormat="1" ht="18" customHeight="1" x14ac:dyDescent="0.2">
      <c r="A184" s="105"/>
      <c r="B184" s="43" t="s">
        <v>45</v>
      </c>
      <c r="C184" s="75">
        <v>902</v>
      </c>
      <c r="D184" s="31" t="s">
        <v>72</v>
      </c>
      <c r="E184" s="31" t="s">
        <v>6</v>
      </c>
      <c r="F184" s="31"/>
      <c r="G184" s="31"/>
      <c r="H184" s="31"/>
      <c r="I184" s="31"/>
      <c r="J184" s="31"/>
      <c r="K184" s="23">
        <f>SUM(K185)</f>
        <v>5375.6</v>
      </c>
    </row>
    <row r="185" spans="1:11" s="17" customFormat="1" ht="18" customHeight="1" x14ac:dyDescent="0.2">
      <c r="A185" s="105"/>
      <c r="B185" s="34" t="s">
        <v>656</v>
      </c>
      <c r="C185" s="75">
        <v>902</v>
      </c>
      <c r="D185" s="31" t="s">
        <v>72</v>
      </c>
      <c r="E185" s="31" t="s">
        <v>6</v>
      </c>
      <c r="F185" s="31" t="s">
        <v>10</v>
      </c>
      <c r="G185" s="31"/>
      <c r="H185" s="31"/>
      <c r="I185" s="31"/>
      <c r="J185" s="31"/>
      <c r="K185" s="23">
        <f t="shared" ref="K185:K188" si="12">SUM(K186)</f>
        <v>5375.6</v>
      </c>
    </row>
    <row r="186" spans="1:11" s="17" customFormat="1" ht="31.5" customHeight="1" x14ac:dyDescent="0.2">
      <c r="A186" s="105"/>
      <c r="B186" s="34" t="s">
        <v>658</v>
      </c>
      <c r="C186" s="75">
        <v>902</v>
      </c>
      <c r="D186" s="31" t="s">
        <v>72</v>
      </c>
      <c r="E186" s="31" t="s">
        <v>6</v>
      </c>
      <c r="F186" s="31" t="s">
        <v>10</v>
      </c>
      <c r="G186" s="31" t="s">
        <v>90</v>
      </c>
      <c r="H186" s="31"/>
      <c r="I186" s="31"/>
      <c r="J186" s="31"/>
      <c r="K186" s="23">
        <f t="shared" si="12"/>
        <v>5375.6</v>
      </c>
    </row>
    <row r="187" spans="1:11" s="17" customFormat="1" ht="31.5" customHeight="1" x14ac:dyDescent="0.2">
      <c r="A187" s="105"/>
      <c r="B187" s="34" t="s">
        <v>659</v>
      </c>
      <c r="C187" s="75">
        <v>902</v>
      </c>
      <c r="D187" s="31" t="s">
        <v>72</v>
      </c>
      <c r="E187" s="31" t="s">
        <v>6</v>
      </c>
      <c r="F187" s="31" t="s">
        <v>10</v>
      </c>
      <c r="G187" s="31" t="s">
        <v>90</v>
      </c>
      <c r="H187" s="31" t="s">
        <v>2</v>
      </c>
      <c r="I187" s="31"/>
      <c r="J187" s="31"/>
      <c r="K187" s="23">
        <f t="shared" si="12"/>
        <v>5375.6</v>
      </c>
    </row>
    <row r="188" spans="1:11" s="17" customFormat="1" ht="31.5" customHeight="1" x14ac:dyDescent="0.2">
      <c r="A188" s="105"/>
      <c r="B188" s="34" t="s">
        <v>657</v>
      </c>
      <c r="C188" s="75">
        <v>902</v>
      </c>
      <c r="D188" s="31" t="s">
        <v>72</v>
      </c>
      <c r="E188" s="31" t="s">
        <v>6</v>
      </c>
      <c r="F188" s="31" t="s">
        <v>10</v>
      </c>
      <c r="G188" s="31" t="s">
        <v>90</v>
      </c>
      <c r="H188" s="31" t="s">
        <v>2</v>
      </c>
      <c r="I188" s="31" t="s">
        <v>96</v>
      </c>
      <c r="J188" s="31"/>
      <c r="K188" s="23">
        <f t="shared" si="12"/>
        <v>5375.6</v>
      </c>
    </row>
    <row r="189" spans="1:11" s="17" customFormat="1" ht="31.5" customHeight="1" x14ac:dyDescent="0.2">
      <c r="A189" s="105"/>
      <c r="B189" s="29" t="s">
        <v>122</v>
      </c>
      <c r="C189" s="75">
        <v>902</v>
      </c>
      <c r="D189" s="31" t="s">
        <v>72</v>
      </c>
      <c r="E189" s="31" t="s">
        <v>6</v>
      </c>
      <c r="F189" s="31" t="s">
        <v>10</v>
      </c>
      <c r="G189" s="31" t="s">
        <v>90</v>
      </c>
      <c r="H189" s="31" t="s">
        <v>2</v>
      </c>
      <c r="I189" s="31" t="s">
        <v>96</v>
      </c>
      <c r="J189" s="31" t="s">
        <v>49</v>
      </c>
      <c r="K189" s="23">
        <v>5375.6</v>
      </c>
    </row>
    <row r="190" spans="1:11" s="17" customFormat="1" ht="18" customHeight="1" x14ac:dyDescent="0.2">
      <c r="A190" s="105"/>
      <c r="B190" s="29" t="s">
        <v>20</v>
      </c>
      <c r="C190" s="75">
        <v>902</v>
      </c>
      <c r="D190" s="31">
        <v>10</v>
      </c>
      <c r="E190" s="31"/>
      <c r="F190" s="31"/>
      <c r="G190" s="81"/>
      <c r="H190" s="31"/>
      <c r="I190" s="31"/>
      <c r="J190" s="31"/>
      <c r="K190" s="23">
        <f>SUM(K191+K197+K203)</f>
        <v>78083.399999999994</v>
      </c>
    </row>
    <row r="191" spans="1:11" s="17" customFormat="1" ht="18" customHeight="1" x14ac:dyDescent="0.2">
      <c r="A191" s="105"/>
      <c r="B191" s="43" t="s">
        <v>42</v>
      </c>
      <c r="C191" s="75">
        <v>902</v>
      </c>
      <c r="D191" s="31" t="s">
        <v>21</v>
      </c>
      <c r="E191" s="31" t="s">
        <v>2</v>
      </c>
      <c r="F191" s="31"/>
      <c r="G191" s="81"/>
      <c r="H191" s="31"/>
      <c r="I191" s="31"/>
      <c r="J191" s="31"/>
      <c r="K191" s="23">
        <f t="shared" ref="K191:K193" si="13">SUM(K192)</f>
        <v>21223.8</v>
      </c>
    </row>
    <row r="192" spans="1:11" s="17" customFormat="1" ht="31.5" customHeight="1" x14ac:dyDescent="0.2">
      <c r="A192" s="105"/>
      <c r="B192" s="34" t="s">
        <v>340</v>
      </c>
      <c r="C192" s="75">
        <v>902</v>
      </c>
      <c r="D192" s="31" t="s">
        <v>21</v>
      </c>
      <c r="E192" s="31" t="s">
        <v>2</v>
      </c>
      <c r="F192" s="31" t="s">
        <v>97</v>
      </c>
      <c r="G192" s="81"/>
      <c r="H192" s="31"/>
      <c r="I192" s="31"/>
      <c r="J192" s="31"/>
      <c r="K192" s="23">
        <f t="shared" si="13"/>
        <v>21223.8</v>
      </c>
    </row>
    <row r="193" spans="1:11" s="17" customFormat="1" ht="31.5" customHeight="1" x14ac:dyDescent="0.2">
      <c r="A193" s="105"/>
      <c r="B193" s="34" t="s">
        <v>341</v>
      </c>
      <c r="C193" s="75">
        <v>902</v>
      </c>
      <c r="D193" s="31" t="s">
        <v>21</v>
      </c>
      <c r="E193" s="31" t="s">
        <v>2</v>
      </c>
      <c r="F193" s="31" t="s">
        <v>97</v>
      </c>
      <c r="G193" s="81">
        <v>1</v>
      </c>
      <c r="H193" s="31"/>
      <c r="I193" s="31"/>
      <c r="J193" s="31"/>
      <c r="K193" s="23">
        <f t="shared" si="13"/>
        <v>21223.8</v>
      </c>
    </row>
    <row r="194" spans="1:11" s="17" customFormat="1" ht="31.5" customHeight="1" x14ac:dyDescent="0.2">
      <c r="A194" s="105"/>
      <c r="B194" s="39" t="s">
        <v>182</v>
      </c>
      <c r="C194" s="75">
        <v>902</v>
      </c>
      <c r="D194" s="31" t="s">
        <v>21</v>
      </c>
      <c r="E194" s="31" t="s">
        <v>2</v>
      </c>
      <c r="F194" s="31" t="s">
        <v>97</v>
      </c>
      <c r="G194" s="81">
        <v>1</v>
      </c>
      <c r="H194" s="31" t="s">
        <v>2</v>
      </c>
      <c r="I194" s="31"/>
      <c r="J194" s="31"/>
      <c r="K194" s="23">
        <f>SUM(K195)</f>
        <v>21223.8</v>
      </c>
    </row>
    <row r="195" spans="1:11" s="17" customFormat="1" ht="31.5" customHeight="1" x14ac:dyDescent="0.2">
      <c r="A195" s="105"/>
      <c r="B195" s="39" t="s">
        <v>342</v>
      </c>
      <c r="C195" s="75">
        <v>902</v>
      </c>
      <c r="D195" s="31" t="s">
        <v>21</v>
      </c>
      <c r="E195" s="31" t="s">
        <v>2</v>
      </c>
      <c r="F195" s="31" t="s">
        <v>97</v>
      </c>
      <c r="G195" s="81">
        <v>1</v>
      </c>
      <c r="H195" s="31" t="s">
        <v>2</v>
      </c>
      <c r="I195" s="31" t="s">
        <v>98</v>
      </c>
      <c r="J195" s="31"/>
      <c r="K195" s="23">
        <f>SUM(K196)</f>
        <v>21223.8</v>
      </c>
    </row>
    <row r="196" spans="1:11" s="17" customFormat="1" ht="18" customHeight="1" x14ac:dyDescent="0.2">
      <c r="A196" s="105"/>
      <c r="B196" s="36" t="s">
        <v>55</v>
      </c>
      <c r="C196" s="75">
        <v>902</v>
      </c>
      <c r="D196" s="31" t="s">
        <v>21</v>
      </c>
      <c r="E196" s="31" t="s">
        <v>2</v>
      </c>
      <c r="F196" s="31" t="s">
        <v>97</v>
      </c>
      <c r="G196" s="81">
        <v>1</v>
      </c>
      <c r="H196" s="31" t="s">
        <v>2</v>
      </c>
      <c r="I196" s="31" t="s">
        <v>98</v>
      </c>
      <c r="J196" s="31" t="s">
        <v>56</v>
      </c>
      <c r="K196" s="23">
        <f>17371.7+3852.1</f>
        <v>21223.8</v>
      </c>
    </row>
    <row r="197" spans="1:11" s="17" customFormat="1" ht="18" customHeight="1" x14ac:dyDescent="0.2">
      <c r="A197" s="105"/>
      <c r="B197" s="36" t="s">
        <v>29</v>
      </c>
      <c r="C197" s="75">
        <v>902</v>
      </c>
      <c r="D197" s="31" t="s">
        <v>21</v>
      </c>
      <c r="E197" s="31" t="s">
        <v>6</v>
      </c>
      <c r="F197" s="31"/>
      <c r="G197" s="81"/>
      <c r="H197" s="31"/>
      <c r="I197" s="31"/>
      <c r="J197" s="31"/>
      <c r="K197" s="23">
        <f>K198</f>
        <v>49924.4</v>
      </c>
    </row>
    <row r="198" spans="1:11" s="17" customFormat="1" ht="18" customHeight="1" x14ac:dyDescent="0.2">
      <c r="A198" s="105"/>
      <c r="B198" s="34" t="s">
        <v>309</v>
      </c>
      <c r="C198" s="75">
        <v>902</v>
      </c>
      <c r="D198" s="31" t="s">
        <v>21</v>
      </c>
      <c r="E198" s="31" t="s">
        <v>6</v>
      </c>
      <c r="F198" s="31" t="s">
        <v>89</v>
      </c>
      <c r="G198" s="81"/>
      <c r="H198" s="31"/>
      <c r="I198" s="31"/>
      <c r="J198" s="31"/>
      <c r="K198" s="23">
        <f t="shared" ref="K198" si="14">K199</f>
        <v>49924.4</v>
      </c>
    </row>
    <row r="199" spans="1:11" s="17" customFormat="1" ht="18" customHeight="1" x14ac:dyDescent="0.2">
      <c r="A199" s="105"/>
      <c r="B199" s="34" t="s">
        <v>161</v>
      </c>
      <c r="C199" s="75">
        <v>902</v>
      </c>
      <c r="D199" s="31" t="s">
        <v>21</v>
      </c>
      <c r="E199" s="31" t="s">
        <v>6</v>
      </c>
      <c r="F199" s="31" t="s">
        <v>89</v>
      </c>
      <c r="G199" s="81">
        <v>2</v>
      </c>
      <c r="H199" s="31"/>
      <c r="I199" s="31"/>
      <c r="J199" s="31"/>
      <c r="K199" s="23">
        <f t="shared" ref="K199:K201" si="15">SUM(K200)</f>
        <v>49924.4</v>
      </c>
    </row>
    <row r="200" spans="1:11" s="17" customFormat="1" ht="31.5" customHeight="1" x14ac:dyDescent="0.2">
      <c r="A200" s="105"/>
      <c r="B200" s="34" t="s">
        <v>94</v>
      </c>
      <c r="C200" s="75">
        <v>902</v>
      </c>
      <c r="D200" s="31" t="s">
        <v>21</v>
      </c>
      <c r="E200" s="31" t="s">
        <v>6</v>
      </c>
      <c r="F200" s="31" t="s">
        <v>89</v>
      </c>
      <c r="G200" s="81">
        <v>2</v>
      </c>
      <c r="H200" s="31" t="s">
        <v>2</v>
      </c>
      <c r="I200" s="31"/>
      <c r="J200" s="31"/>
      <c r="K200" s="23">
        <f t="shared" si="15"/>
        <v>49924.4</v>
      </c>
    </row>
    <row r="201" spans="1:11" s="17" customFormat="1" ht="18" customHeight="1" x14ac:dyDescent="0.2">
      <c r="A201" s="105"/>
      <c r="B201" s="34" t="s">
        <v>180</v>
      </c>
      <c r="C201" s="75">
        <v>902</v>
      </c>
      <c r="D201" s="31" t="s">
        <v>21</v>
      </c>
      <c r="E201" s="31" t="s">
        <v>6</v>
      </c>
      <c r="F201" s="31" t="s">
        <v>89</v>
      </c>
      <c r="G201" s="81">
        <v>2</v>
      </c>
      <c r="H201" s="31" t="s">
        <v>2</v>
      </c>
      <c r="I201" s="31" t="s">
        <v>181</v>
      </c>
      <c r="J201" s="31"/>
      <c r="K201" s="23">
        <f t="shared" si="15"/>
        <v>49924.4</v>
      </c>
    </row>
    <row r="202" spans="1:11" s="17" customFormat="1" ht="18" customHeight="1" x14ac:dyDescent="0.2">
      <c r="A202" s="105"/>
      <c r="B202" s="36" t="s">
        <v>55</v>
      </c>
      <c r="C202" s="75">
        <v>902</v>
      </c>
      <c r="D202" s="31" t="s">
        <v>21</v>
      </c>
      <c r="E202" s="31" t="s">
        <v>6</v>
      </c>
      <c r="F202" s="31" t="s">
        <v>89</v>
      </c>
      <c r="G202" s="81">
        <v>2</v>
      </c>
      <c r="H202" s="31" t="s">
        <v>2</v>
      </c>
      <c r="I202" s="31" t="s">
        <v>181</v>
      </c>
      <c r="J202" s="31" t="s">
        <v>56</v>
      </c>
      <c r="K202" s="23">
        <f>26959.2+22965.2</f>
        <v>49924.4</v>
      </c>
    </row>
    <row r="203" spans="1:11" s="17" customFormat="1" ht="18" customHeight="1" x14ac:dyDescent="0.2">
      <c r="A203" s="105"/>
      <c r="B203" s="29" t="s">
        <v>62</v>
      </c>
      <c r="C203" s="75">
        <v>902</v>
      </c>
      <c r="D203" s="31" t="s">
        <v>21</v>
      </c>
      <c r="E203" s="31" t="s">
        <v>30</v>
      </c>
      <c r="F203" s="31"/>
      <c r="G203" s="81"/>
      <c r="H203" s="31"/>
      <c r="I203" s="31"/>
      <c r="J203" s="31"/>
      <c r="K203" s="23">
        <f>SUM(K204+K209)</f>
        <v>6935.2</v>
      </c>
    </row>
    <row r="204" spans="1:11" s="17" customFormat="1" ht="31.5" customHeight="1" x14ac:dyDescent="0.2">
      <c r="A204" s="105"/>
      <c r="B204" s="34" t="s">
        <v>340</v>
      </c>
      <c r="C204" s="75">
        <v>902</v>
      </c>
      <c r="D204" s="31" t="s">
        <v>21</v>
      </c>
      <c r="E204" s="31" t="s">
        <v>30</v>
      </c>
      <c r="F204" s="31" t="s">
        <v>97</v>
      </c>
      <c r="G204" s="31"/>
      <c r="H204" s="31"/>
      <c r="I204" s="31"/>
      <c r="J204" s="31"/>
      <c r="K204" s="23">
        <f>K205</f>
        <v>1380</v>
      </c>
    </row>
    <row r="205" spans="1:11" s="17" customFormat="1" ht="31.5" customHeight="1" x14ac:dyDescent="0.2">
      <c r="A205" s="105"/>
      <c r="B205" s="34" t="s">
        <v>341</v>
      </c>
      <c r="C205" s="75">
        <v>902</v>
      </c>
      <c r="D205" s="31" t="s">
        <v>21</v>
      </c>
      <c r="E205" s="31" t="s">
        <v>30</v>
      </c>
      <c r="F205" s="31" t="s">
        <v>97</v>
      </c>
      <c r="G205" s="31" t="s">
        <v>90</v>
      </c>
      <c r="H205" s="31"/>
      <c r="I205" s="31"/>
      <c r="J205" s="31"/>
      <c r="K205" s="23">
        <f>K206</f>
        <v>1380</v>
      </c>
    </row>
    <row r="206" spans="1:11" s="17" customFormat="1" ht="31.5" customHeight="1" x14ac:dyDescent="0.2">
      <c r="A206" s="105"/>
      <c r="B206" s="29" t="s">
        <v>301</v>
      </c>
      <c r="C206" s="75">
        <v>902</v>
      </c>
      <c r="D206" s="31" t="s">
        <v>21</v>
      </c>
      <c r="E206" s="31" t="s">
        <v>30</v>
      </c>
      <c r="F206" s="31" t="s">
        <v>97</v>
      </c>
      <c r="G206" s="31" t="s">
        <v>90</v>
      </c>
      <c r="H206" s="31" t="s">
        <v>5</v>
      </c>
      <c r="I206" s="31"/>
      <c r="J206" s="31"/>
      <c r="K206" s="23">
        <f>K207</f>
        <v>1380</v>
      </c>
    </row>
    <row r="207" spans="1:11" s="17" customFormat="1" ht="63" customHeight="1" x14ac:dyDescent="0.2">
      <c r="A207" s="105"/>
      <c r="B207" s="29" t="s">
        <v>343</v>
      </c>
      <c r="C207" s="75">
        <v>902</v>
      </c>
      <c r="D207" s="31" t="s">
        <v>21</v>
      </c>
      <c r="E207" s="31" t="s">
        <v>30</v>
      </c>
      <c r="F207" s="31" t="s">
        <v>97</v>
      </c>
      <c r="G207" s="31" t="s">
        <v>90</v>
      </c>
      <c r="H207" s="31" t="s">
        <v>5</v>
      </c>
      <c r="I207" s="31" t="s">
        <v>302</v>
      </c>
      <c r="J207" s="31"/>
      <c r="K207" s="23">
        <f>K208</f>
        <v>1380</v>
      </c>
    </row>
    <row r="208" spans="1:11" s="17" customFormat="1" ht="18" customHeight="1" x14ac:dyDescent="0.2">
      <c r="A208" s="105"/>
      <c r="B208" s="36" t="s">
        <v>55</v>
      </c>
      <c r="C208" s="75">
        <v>902</v>
      </c>
      <c r="D208" s="31" t="s">
        <v>21</v>
      </c>
      <c r="E208" s="31" t="s">
        <v>30</v>
      </c>
      <c r="F208" s="31" t="s">
        <v>97</v>
      </c>
      <c r="G208" s="31" t="s">
        <v>90</v>
      </c>
      <c r="H208" s="31" t="s">
        <v>5</v>
      </c>
      <c r="I208" s="31" t="s">
        <v>302</v>
      </c>
      <c r="J208" s="31" t="s">
        <v>56</v>
      </c>
      <c r="K208" s="23">
        <v>1380</v>
      </c>
    </row>
    <row r="209" spans="1:12" ht="18" customHeight="1" x14ac:dyDescent="0.2">
      <c r="A209" s="105"/>
      <c r="B209" s="29" t="s">
        <v>67</v>
      </c>
      <c r="C209" s="75">
        <v>902</v>
      </c>
      <c r="D209" s="31" t="s">
        <v>21</v>
      </c>
      <c r="E209" s="31" t="s">
        <v>30</v>
      </c>
      <c r="F209" s="31">
        <v>52</v>
      </c>
      <c r="G209" s="81"/>
      <c r="H209" s="31"/>
      <c r="I209" s="31"/>
      <c r="J209" s="31"/>
      <c r="K209" s="23">
        <f>SUM(K210)</f>
        <v>5555.2</v>
      </c>
    </row>
    <row r="210" spans="1:12" ht="18" customHeight="1" x14ac:dyDescent="0.2">
      <c r="A210" s="105"/>
      <c r="B210" s="29" t="s">
        <v>52</v>
      </c>
      <c r="C210" s="75">
        <v>902</v>
      </c>
      <c r="D210" s="31" t="s">
        <v>21</v>
      </c>
      <c r="E210" s="31" t="s">
        <v>30</v>
      </c>
      <c r="F210" s="31" t="s">
        <v>81</v>
      </c>
      <c r="G210" s="81">
        <v>2</v>
      </c>
      <c r="H210" s="31"/>
      <c r="I210" s="31"/>
      <c r="J210" s="31"/>
      <c r="K210" s="23">
        <f>SUM(K211)</f>
        <v>5555.2</v>
      </c>
    </row>
    <row r="211" spans="1:12" s="17" customFormat="1" ht="47.25" customHeight="1" x14ac:dyDescent="0.2">
      <c r="A211" s="105"/>
      <c r="B211" s="29" t="s">
        <v>390</v>
      </c>
      <c r="C211" s="75">
        <v>902</v>
      </c>
      <c r="D211" s="31" t="s">
        <v>21</v>
      </c>
      <c r="E211" s="31" t="s">
        <v>30</v>
      </c>
      <c r="F211" s="31" t="s">
        <v>81</v>
      </c>
      <c r="G211" s="81">
        <v>2</v>
      </c>
      <c r="H211" s="31" t="s">
        <v>77</v>
      </c>
      <c r="I211" s="31" t="s">
        <v>242</v>
      </c>
      <c r="J211" s="31"/>
      <c r="K211" s="23">
        <f>SUM(K212:K213)</f>
        <v>5555.2</v>
      </c>
    </row>
    <row r="212" spans="1:12" s="17" customFormat="1" ht="47.25" customHeight="1" x14ac:dyDescent="0.2">
      <c r="A212" s="105"/>
      <c r="B212" s="29" t="s">
        <v>121</v>
      </c>
      <c r="C212" s="75">
        <v>902</v>
      </c>
      <c r="D212" s="31" t="s">
        <v>21</v>
      </c>
      <c r="E212" s="31" t="s">
        <v>30</v>
      </c>
      <c r="F212" s="31" t="s">
        <v>81</v>
      </c>
      <c r="G212" s="81">
        <v>2</v>
      </c>
      <c r="H212" s="31" t="s">
        <v>77</v>
      </c>
      <c r="I212" s="31" t="s">
        <v>242</v>
      </c>
      <c r="J212" s="31" t="s">
        <v>48</v>
      </c>
      <c r="K212" s="23">
        <v>5218.3999999999996</v>
      </c>
    </row>
    <row r="213" spans="1:12" s="17" customFormat="1" ht="31.5" customHeight="1" x14ac:dyDescent="0.2">
      <c r="A213" s="106"/>
      <c r="B213" s="29" t="s">
        <v>122</v>
      </c>
      <c r="C213" s="75">
        <v>902</v>
      </c>
      <c r="D213" s="31" t="s">
        <v>21</v>
      </c>
      <c r="E213" s="31" t="s">
        <v>30</v>
      </c>
      <c r="F213" s="31" t="s">
        <v>81</v>
      </c>
      <c r="G213" s="81">
        <v>2</v>
      </c>
      <c r="H213" s="31" t="s">
        <v>77</v>
      </c>
      <c r="I213" s="31" t="s">
        <v>242</v>
      </c>
      <c r="J213" s="31" t="s">
        <v>49</v>
      </c>
      <c r="K213" s="23">
        <v>336.8</v>
      </c>
    </row>
    <row r="214" spans="1:12" s="17" customFormat="1" ht="31.5" customHeight="1" x14ac:dyDescent="0.2">
      <c r="A214" s="111">
        <v>3</v>
      </c>
      <c r="B214" s="29" t="s">
        <v>344</v>
      </c>
      <c r="C214" s="81">
        <v>905</v>
      </c>
      <c r="D214" s="31"/>
      <c r="E214" s="31"/>
      <c r="F214" s="31"/>
      <c r="G214" s="81"/>
      <c r="H214" s="31"/>
      <c r="I214" s="31"/>
      <c r="J214" s="31"/>
      <c r="K214" s="23">
        <f>SUM(K215+K234+K241)</f>
        <v>60405.299999999996</v>
      </c>
    </row>
    <row r="215" spans="1:12" s="17" customFormat="1" ht="18" customHeight="1" x14ac:dyDescent="0.2">
      <c r="A215" s="112"/>
      <c r="B215" s="29" t="s">
        <v>1</v>
      </c>
      <c r="C215" s="81">
        <v>905</v>
      </c>
      <c r="D215" s="31" t="s">
        <v>2</v>
      </c>
      <c r="E215" s="31"/>
      <c r="F215" s="31"/>
      <c r="G215" s="81"/>
      <c r="H215" s="31"/>
      <c r="I215" s="31"/>
      <c r="J215" s="31"/>
      <c r="K215" s="23">
        <f>SUM(K216+K222+K226)</f>
        <v>55261.899999999994</v>
      </c>
    </row>
    <row r="216" spans="1:12" s="17" customFormat="1" ht="31.5" customHeight="1" x14ac:dyDescent="0.2">
      <c r="A216" s="112"/>
      <c r="B216" s="29" t="s">
        <v>43</v>
      </c>
      <c r="C216" s="81">
        <v>905</v>
      </c>
      <c r="D216" s="31" t="s">
        <v>2</v>
      </c>
      <c r="E216" s="31" t="s">
        <v>30</v>
      </c>
      <c r="F216" s="31"/>
      <c r="G216" s="81"/>
      <c r="H216" s="31"/>
      <c r="I216" s="31"/>
      <c r="J216" s="31"/>
      <c r="K216" s="23">
        <f t="shared" ref="K216:K217" si="16">SUM(K217)</f>
        <v>53498.2</v>
      </c>
    </row>
    <row r="217" spans="1:12" s="17" customFormat="1" ht="47.25" customHeight="1" x14ac:dyDescent="0.2">
      <c r="A217" s="112"/>
      <c r="B217" s="29" t="s">
        <v>345</v>
      </c>
      <c r="C217" s="81">
        <v>905</v>
      </c>
      <c r="D217" s="31" t="s">
        <v>2</v>
      </c>
      <c r="E217" s="31" t="s">
        <v>30</v>
      </c>
      <c r="F217" s="31" t="s">
        <v>101</v>
      </c>
      <c r="G217" s="81"/>
      <c r="H217" s="31"/>
      <c r="I217" s="31"/>
      <c r="J217" s="31"/>
      <c r="K217" s="23">
        <f t="shared" si="16"/>
        <v>53498.2</v>
      </c>
    </row>
    <row r="218" spans="1:12" s="17" customFormat="1" ht="47.25" customHeight="1" x14ac:dyDescent="0.2">
      <c r="A218" s="112"/>
      <c r="B218" s="29" t="s">
        <v>346</v>
      </c>
      <c r="C218" s="81">
        <v>905</v>
      </c>
      <c r="D218" s="31" t="s">
        <v>2</v>
      </c>
      <c r="E218" s="31" t="s">
        <v>30</v>
      </c>
      <c r="F218" s="31" t="s">
        <v>101</v>
      </c>
      <c r="G218" s="81">
        <v>1</v>
      </c>
      <c r="H218" s="31"/>
      <c r="I218" s="31"/>
      <c r="J218" s="31"/>
      <c r="K218" s="23">
        <f>SUM(K219)</f>
        <v>53498.2</v>
      </c>
    </row>
    <row r="219" spans="1:12" s="17" customFormat="1" ht="18" customHeight="1" x14ac:dyDescent="0.2">
      <c r="A219" s="112"/>
      <c r="B219" s="29" t="s">
        <v>47</v>
      </c>
      <c r="C219" s="81">
        <v>905</v>
      </c>
      <c r="D219" s="31" t="s">
        <v>2</v>
      </c>
      <c r="E219" s="31" t="s">
        <v>30</v>
      </c>
      <c r="F219" s="31" t="s">
        <v>101</v>
      </c>
      <c r="G219" s="81">
        <v>1</v>
      </c>
      <c r="H219" s="31" t="s">
        <v>77</v>
      </c>
      <c r="I219" s="31" t="s">
        <v>78</v>
      </c>
      <c r="J219" s="31"/>
      <c r="K219" s="23">
        <f>SUM(K220:K221)</f>
        <v>53498.2</v>
      </c>
    </row>
    <row r="220" spans="1:12" s="17" customFormat="1" ht="52.5" customHeight="1" x14ac:dyDescent="0.2">
      <c r="A220" s="112"/>
      <c r="B220" s="29" t="s">
        <v>121</v>
      </c>
      <c r="C220" s="81">
        <v>905</v>
      </c>
      <c r="D220" s="31" t="s">
        <v>2</v>
      </c>
      <c r="E220" s="31" t="s">
        <v>30</v>
      </c>
      <c r="F220" s="31" t="s">
        <v>101</v>
      </c>
      <c r="G220" s="81">
        <v>1</v>
      </c>
      <c r="H220" s="31" t="s">
        <v>77</v>
      </c>
      <c r="I220" s="31" t="s">
        <v>78</v>
      </c>
      <c r="J220" s="31" t="s">
        <v>48</v>
      </c>
      <c r="K220" s="23">
        <f>51306.6+1556</f>
        <v>52862.6</v>
      </c>
      <c r="L220" s="17">
        <f>K119+K385+K852</f>
        <v>36035.199999999997</v>
      </c>
    </row>
    <row r="221" spans="1:12" s="17" customFormat="1" ht="31.5" customHeight="1" x14ac:dyDescent="0.2">
      <c r="A221" s="112"/>
      <c r="B221" s="29" t="s">
        <v>122</v>
      </c>
      <c r="C221" s="81">
        <v>905</v>
      </c>
      <c r="D221" s="31" t="s">
        <v>2</v>
      </c>
      <c r="E221" s="31" t="s">
        <v>30</v>
      </c>
      <c r="F221" s="31" t="s">
        <v>101</v>
      </c>
      <c r="G221" s="81">
        <v>1</v>
      </c>
      <c r="H221" s="31" t="s">
        <v>77</v>
      </c>
      <c r="I221" s="31" t="s">
        <v>78</v>
      </c>
      <c r="J221" s="31" t="s">
        <v>49</v>
      </c>
      <c r="K221" s="23">
        <v>635.6</v>
      </c>
    </row>
    <row r="222" spans="1:12" s="17" customFormat="1" ht="18" customHeight="1" x14ac:dyDescent="0.2">
      <c r="A222" s="112"/>
      <c r="B222" s="29" t="s">
        <v>269</v>
      </c>
      <c r="C222" s="75">
        <v>905</v>
      </c>
      <c r="D222" s="76" t="s">
        <v>2</v>
      </c>
      <c r="E222" s="76" t="s">
        <v>23</v>
      </c>
      <c r="F222" s="31"/>
      <c r="G222" s="81"/>
      <c r="H222" s="31"/>
      <c r="I222" s="31"/>
      <c r="J222" s="31"/>
      <c r="K222" s="23">
        <f>SUM(K223)</f>
        <v>1000</v>
      </c>
    </row>
    <row r="223" spans="1:12" s="17" customFormat="1" ht="18" customHeight="1" x14ac:dyDescent="0.2">
      <c r="A223" s="112"/>
      <c r="B223" s="29" t="s">
        <v>53</v>
      </c>
      <c r="C223" s="75">
        <v>905</v>
      </c>
      <c r="D223" s="31" t="s">
        <v>2</v>
      </c>
      <c r="E223" s="31" t="s">
        <v>23</v>
      </c>
      <c r="F223" s="31" t="s">
        <v>429</v>
      </c>
      <c r="G223" s="81"/>
      <c r="H223" s="31"/>
      <c r="I223" s="31"/>
      <c r="J223" s="31"/>
      <c r="K223" s="23">
        <f>SUM(K224)</f>
        <v>1000</v>
      </c>
    </row>
    <row r="224" spans="1:12" s="17" customFormat="1" ht="31.5" customHeight="1" x14ac:dyDescent="0.2">
      <c r="A224" s="112"/>
      <c r="B224" s="29" t="s">
        <v>347</v>
      </c>
      <c r="C224" s="75">
        <v>905</v>
      </c>
      <c r="D224" s="31" t="s">
        <v>2</v>
      </c>
      <c r="E224" s="31" t="s">
        <v>23</v>
      </c>
      <c r="F224" s="31" t="s">
        <v>429</v>
      </c>
      <c r="G224" s="81">
        <v>0</v>
      </c>
      <c r="H224" s="31" t="s">
        <v>77</v>
      </c>
      <c r="I224" s="31" t="s">
        <v>102</v>
      </c>
      <c r="J224" s="31"/>
      <c r="K224" s="23">
        <f>SUM(K225)</f>
        <v>1000</v>
      </c>
    </row>
    <row r="225" spans="1:11" s="17" customFormat="1" ht="18" customHeight="1" x14ac:dyDescent="0.2">
      <c r="A225" s="112"/>
      <c r="B225" s="29" t="s">
        <v>50</v>
      </c>
      <c r="C225" s="75">
        <v>905</v>
      </c>
      <c r="D225" s="31" t="s">
        <v>2</v>
      </c>
      <c r="E225" s="31" t="s">
        <v>23</v>
      </c>
      <c r="F225" s="31" t="s">
        <v>429</v>
      </c>
      <c r="G225" s="81">
        <v>0</v>
      </c>
      <c r="H225" s="31" t="s">
        <v>77</v>
      </c>
      <c r="I225" s="31" t="s">
        <v>102</v>
      </c>
      <c r="J225" s="31" t="s">
        <v>51</v>
      </c>
      <c r="K225" s="23">
        <v>1000</v>
      </c>
    </row>
    <row r="226" spans="1:11" s="17" customFormat="1" ht="18" customHeight="1" x14ac:dyDescent="0.2">
      <c r="A226" s="112"/>
      <c r="B226" s="29" t="s">
        <v>9</v>
      </c>
      <c r="C226" s="75">
        <v>905</v>
      </c>
      <c r="D226" s="31" t="s">
        <v>2</v>
      </c>
      <c r="E226" s="31" t="s">
        <v>40</v>
      </c>
      <c r="F226" s="31"/>
      <c r="G226" s="81"/>
      <c r="H226" s="31"/>
      <c r="I226" s="31"/>
      <c r="J226" s="31"/>
      <c r="K226" s="23">
        <f>K227</f>
        <v>763.7</v>
      </c>
    </row>
    <row r="227" spans="1:11" s="17" customFormat="1" ht="31.5" customHeight="1" x14ac:dyDescent="0.2">
      <c r="A227" s="112"/>
      <c r="B227" s="29" t="s">
        <v>313</v>
      </c>
      <c r="C227" s="75">
        <v>905</v>
      </c>
      <c r="D227" s="31" t="s">
        <v>2</v>
      </c>
      <c r="E227" s="31" t="s">
        <v>40</v>
      </c>
      <c r="F227" s="31" t="s">
        <v>8</v>
      </c>
      <c r="G227" s="81"/>
      <c r="H227" s="31"/>
      <c r="I227" s="31"/>
      <c r="J227" s="31"/>
      <c r="K227" s="23">
        <f>SUM(K228)</f>
        <v>763.7</v>
      </c>
    </row>
    <row r="228" spans="1:11" s="17" customFormat="1" ht="31.5" customHeight="1" x14ac:dyDescent="0.2">
      <c r="A228" s="112"/>
      <c r="B228" s="29" t="s">
        <v>314</v>
      </c>
      <c r="C228" s="75">
        <v>905</v>
      </c>
      <c r="D228" s="31" t="s">
        <v>2</v>
      </c>
      <c r="E228" s="31" t="s">
        <v>40</v>
      </c>
      <c r="F228" s="31" t="s">
        <v>8</v>
      </c>
      <c r="G228" s="81">
        <v>1</v>
      </c>
      <c r="H228" s="31"/>
      <c r="I228" s="31"/>
      <c r="J228" s="31"/>
      <c r="K228" s="23">
        <f>SUM(K229)</f>
        <v>763.7</v>
      </c>
    </row>
    <row r="229" spans="1:11" s="17" customFormat="1" ht="31.5" customHeight="1" x14ac:dyDescent="0.2">
      <c r="A229" s="112"/>
      <c r="B229" s="29" t="s">
        <v>91</v>
      </c>
      <c r="C229" s="75">
        <v>905</v>
      </c>
      <c r="D229" s="31" t="s">
        <v>2</v>
      </c>
      <c r="E229" s="31" t="s">
        <v>40</v>
      </c>
      <c r="F229" s="31" t="s">
        <v>8</v>
      </c>
      <c r="G229" s="81">
        <v>1</v>
      </c>
      <c r="H229" s="31" t="s">
        <v>4</v>
      </c>
      <c r="I229" s="31"/>
      <c r="J229" s="31"/>
      <c r="K229" s="23">
        <f>SUM(K230+K232)</f>
        <v>763.7</v>
      </c>
    </row>
    <row r="230" spans="1:11" s="17" customFormat="1" ht="18" customHeight="1" x14ac:dyDescent="0.2">
      <c r="A230" s="112"/>
      <c r="B230" s="29" t="s">
        <v>230</v>
      </c>
      <c r="C230" s="75">
        <v>905</v>
      </c>
      <c r="D230" s="31" t="s">
        <v>2</v>
      </c>
      <c r="E230" s="31" t="s">
        <v>40</v>
      </c>
      <c r="F230" s="31" t="s">
        <v>8</v>
      </c>
      <c r="G230" s="81">
        <v>1</v>
      </c>
      <c r="H230" s="31" t="s">
        <v>4</v>
      </c>
      <c r="I230" s="31" t="s">
        <v>229</v>
      </c>
      <c r="J230" s="31"/>
      <c r="K230" s="23">
        <f>K231</f>
        <v>286</v>
      </c>
    </row>
    <row r="231" spans="1:11" s="17" customFormat="1" ht="31.5" customHeight="1" x14ac:dyDescent="0.2">
      <c r="A231" s="112"/>
      <c r="B231" s="29" t="s">
        <v>122</v>
      </c>
      <c r="C231" s="75">
        <v>905</v>
      </c>
      <c r="D231" s="31" t="s">
        <v>2</v>
      </c>
      <c r="E231" s="31" t="s">
        <v>40</v>
      </c>
      <c r="F231" s="31" t="s">
        <v>8</v>
      </c>
      <c r="G231" s="81">
        <v>1</v>
      </c>
      <c r="H231" s="31" t="s">
        <v>4</v>
      </c>
      <c r="I231" s="31" t="s">
        <v>229</v>
      </c>
      <c r="J231" s="31" t="s">
        <v>49</v>
      </c>
      <c r="K231" s="23">
        <v>286</v>
      </c>
    </row>
    <row r="232" spans="1:11" s="17" customFormat="1" ht="31.5" customHeight="1" x14ac:dyDescent="0.2">
      <c r="A232" s="112"/>
      <c r="B232" s="29" t="s">
        <v>234</v>
      </c>
      <c r="C232" s="75">
        <v>905</v>
      </c>
      <c r="D232" s="31" t="s">
        <v>2</v>
      </c>
      <c r="E232" s="31" t="s">
        <v>40</v>
      </c>
      <c r="F232" s="31" t="s">
        <v>8</v>
      </c>
      <c r="G232" s="81">
        <v>1</v>
      </c>
      <c r="H232" s="31" t="s">
        <v>4</v>
      </c>
      <c r="I232" s="31" t="s">
        <v>235</v>
      </c>
      <c r="J232" s="31"/>
      <c r="K232" s="23">
        <f>K233</f>
        <v>477.7</v>
      </c>
    </row>
    <row r="233" spans="1:11" s="17" customFormat="1" ht="31.5" customHeight="1" x14ac:dyDescent="0.2">
      <c r="A233" s="112"/>
      <c r="B233" s="29" t="s">
        <v>122</v>
      </c>
      <c r="C233" s="75">
        <v>905</v>
      </c>
      <c r="D233" s="31" t="s">
        <v>2</v>
      </c>
      <c r="E233" s="31" t="s">
        <v>40</v>
      </c>
      <c r="F233" s="31" t="s">
        <v>8</v>
      </c>
      <c r="G233" s="81">
        <v>1</v>
      </c>
      <c r="H233" s="31" t="s">
        <v>4</v>
      </c>
      <c r="I233" s="31" t="s">
        <v>235</v>
      </c>
      <c r="J233" s="31" t="s">
        <v>49</v>
      </c>
      <c r="K233" s="23">
        <f>477.7</f>
        <v>477.7</v>
      </c>
    </row>
    <row r="234" spans="1:11" s="17" customFormat="1" ht="18" customHeight="1" x14ac:dyDescent="0.2">
      <c r="A234" s="112"/>
      <c r="B234" s="29" t="s">
        <v>15</v>
      </c>
      <c r="C234" s="75">
        <v>905</v>
      </c>
      <c r="D234" s="31" t="s">
        <v>6</v>
      </c>
      <c r="E234" s="31"/>
      <c r="F234" s="76"/>
      <c r="G234" s="45"/>
      <c r="H234" s="76"/>
      <c r="I234" s="76"/>
      <c r="J234" s="31"/>
      <c r="K234" s="23">
        <f>SUM(K235)</f>
        <v>5075.5</v>
      </c>
    </row>
    <row r="235" spans="1:11" s="17" customFormat="1" ht="18" customHeight="1" x14ac:dyDescent="0.2">
      <c r="A235" s="112"/>
      <c r="B235" s="29" t="s">
        <v>69</v>
      </c>
      <c r="C235" s="75">
        <v>905</v>
      </c>
      <c r="D235" s="31" t="s">
        <v>6</v>
      </c>
      <c r="E235" s="31" t="s">
        <v>70</v>
      </c>
      <c r="F235" s="31"/>
      <c r="G235" s="31"/>
      <c r="H235" s="31"/>
      <c r="I235" s="31"/>
      <c r="J235" s="31"/>
      <c r="K235" s="23">
        <f t="shared" ref="K235:K239" si="17">SUM(K236)</f>
        <v>5075.5</v>
      </c>
    </row>
    <row r="236" spans="1:11" s="17" customFormat="1" ht="31.5" customHeight="1" x14ac:dyDescent="0.2">
      <c r="A236" s="112"/>
      <c r="B236" s="34" t="s">
        <v>348</v>
      </c>
      <c r="C236" s="75">
        <v>905</v>
      </c>
      <c r="D236" s="31" t="s">
        <v>6</v>
      </c>
      <c r="E236" s="31" t="s">
        <v>70</v>
      </c>
      <c r="F236" s="31" t="s">
        <v>8</v>
      </c>
      <c r="G236" s="31"/>
      <c r="H236" s="31"/>
      <c r="I236" s="31"/>
      <c r="J236" s="31"/>
      <c r="K236" s="23">
        <f t="shared" si="17"/>
        <v>5075.5</v>
      </c>
    </row>
    <row r="237" spans="1:11" s="17" customFormat="1" ht="31.5" customHeight="1" x14ac:dyDescent="0.2">
      <c r="A237" s="112"/>
      <c r="B237" s="34" t="s">
        <v>314</v>
      </c>
      <c r="C237" s="75">
        <v>905</v>
      </c>
      <c r="D237" s="31" t="s">
        <v>6</v>
      </c>
      <c r="E237" s="31" t="s">
        <v>70</v>
      </c>
      <c r="F237" s="31" t="s">
        <v>8</v>
      </c>
      <c r="G237" s="31" t="s">
        <v>90</v>
      </c>
      <c r="H237" s="31"/>
      <c r="I237" s="31"/>
      <c r="J237" s="31"/>
      <c r="K237" s="23">
        <f t="shared" si="17"/>
        <v>5075.5</v>
      </c>
    </row>
    <row r="238" spans="1:11" s="17" customFormat="1" ht="31.5" customHeight="1" x14ac:dyDescent="0.2">
      <c r="A238" s="112"/>
      <c r="B238" s="34" t="s">
        <v>91</v>
      </c>
      <c r="C238" s="75">
        <v>905</v>
      </c>
      <c r="D238" s="31" t="s">
        <v>6</v>
      </c>
      <c r="E238" s="31" t="s">
        <v>70</v>
      </c>
      <c r="F238" s="31" t="s">
        <v>8</v>
      </c>
      <c r="G238" s="31" t="s">
        <v>90</v>
      </c>
      <c r="H238" s="31" t="s">
        <v>4</v>
      </c>
      <c r="I238" s="31"/>
      <c r="J238" s="31"/>
      <c r="K238" s="23">
        <f t="shared" si="17"/>
        <v>5075.5</v>
      </c>
    </row>
    <row r="239" spans="1:11" s="17" customFormat="1" ht="31.5" customHeight="1" x14ac:dyDescent="0.2">
      <c r="A239" s="112"/>
      <c r="B239" s="39" t="s">
        <v>237</v>
      </c>
      <c r="C239" s="75">
        <v>905</v>
      </c>
      <c r="D239" s="31" t="s">
        <v>6</v>
      </c>
      <c r="E239" s="31" t="s">
        <v>70</v>
      </c>
      <c r="F239" s="31" t="s">
        <v>8</v>
      </c>
      <c r="G239" s="31" t="s">
        <v>90</v>
      </c>
      <c r="H239" s="31" t="s">
        <v>4</v>
      </c>
      <c r="I239" s="31" t="s">
        <v>236</v>
      </c>
      <c r="J239" s="31"/>
      <c r="K239" s="23">
        <f t="shared" si="17"/>
        <v>5075.5</v>
      </c>
    </row>
    <row r="240" spans="1:11" s="17" customFormat="1" ht="31.5" customHeight="1" x14ac:dyDescent="0.2">
      <c r="A240" s="112"/>
      <c r="B240" s="29" t="s">
        <v>122</v>
      </c>
      <c r="C240" s="75">
        <v>905</v>
      </c>
      <c r="D240" s="31" t="s">
        <v>6</v>
      </c>
      <c r="E240" s="31" t="s">
        <v>70</v>
      </c>
      <c r="F240" s="31" t="s">
        <v>8</v>
      </c>
      <c r="G240" s="31" t="s">
        <v>90</v>
      </c>
      <c r="H240" s="31" t="s">
        <v>4</v>
      </c>
      <c r="I240" s="31" t="s">
        <v>236</v>
      </c>
      <c r="J240" s="31" t="s">
        <v>49</v>
      </c>
      <c r="K240" s="23">
        <f>436.3+209.1+144.8+393.7+23+3594.2+153.2+83.2+38</f>
        <v>5075.5</v>
      </c>
    </row>
    <row r="241" spans="1:19" s="17" customFormat="1" ht="18" customHeight="1" x14ac:dyDescent="0.2">
      <c r="A241" s="112"/>
      <c r="B241" s="29" t="s">
        <v>18</v>
      </c>
      <c r="C241" s="95">
        <v>905</v>
      </c>
      <c r="D241" s="99" t="s">
        <v>8</v>
      </c>
      <c r="E241" s="99"/>
      <c r="F241" s="96"/>
      <c r="G241" s="96"/>
      <c r="H241" s="96"/>
      <c r="I241" s="96"/>
      <c r="J241" s="99"/>
      <c r="K241" s="98">
        <f>K242</f>
        <v>67.900000000000006</v>
      </c>
    </row>
    <row r="242" spans="1:19" s="17" customFormat="1" ht="20.25" customHeight="1" x14ac:dyDescent="0.2">
      <c r="A242" s="112"/>
      <c r="B242" s="29" t="s">
        <v>231</v>
      </c>
      <c r="C242" s="75">
        <v>905</v>
      </c>
      <c r="D242" s="76" t="s">
        <v>8</v>
      </c>
      <c r="E242" s="76" t="s">
        <v>7</v>
      </c>
      <c r="F242" s="31"/>
      <c r="G242" s="31"/>
      <c r="H242" s="31"/>
      <c r="I242" s="31"/>
      <c r="J242" s="76"/>
      <c r="K242" s="23">
        <f>K243</f>
        <v>67.900000000000006</v>
      </c>
    </row>
    <row r="243" spans="1:19" s="17" customFormat="1" ht="31.5" customHeight="1" x14ac:dyDescent="0.2">
      <c r="A243" s="112"/>
      <c r="B243" s="29" t="s">
        <v>313</v>
      </c>
      <c r="C243" s="75">
        <v>905</v>
      </c>
      <c r="D243" s="76" t="s">
        <v>8</v>
      </c>
      <c r="E243" s="76" t="s">
        <v>7</v>
      </c>
      <c r="F243" s="31" t="s">
        <v>8</v>
      </c>
      <c r="G243" s="31"/>
      <c r="H243" s="31"/>
      <c r="I243" s="31"/>
      <c r="J243" s="76"/>
      <c r="K243" s="23">
        <f>K244</f>
        <v>67.900000000000006</v>
      </c>
    </row>
    <row r="244" spans="1:19" s="17" customFormat="1" ht="31.5" customHeight="1" x14ac:dyDescent="0.2">
      <c r="A244" s="112"/>
      <c r="B244" s="29" t="s">
        <v>314</v>
      </c>
      <c r="C244" s="75">
        <v>905</v>
      </c>
      <c r="D244" s="76" t="s">
        <v>8</v>
      </c>
      <c r="E244" s="76" t="s">
        <v>7</v>
      </c>
      <c r="F244" s="31" t="s">
        <v>8</v>
      </c>
      <c r="G244" s="31" t="s">
        <v>90</v>
      </c>
      <c r="H244" s="31"/>
      <c r="I244" s="31"/>
      <c r="J244" s="76"/>
      <c r="K244" s="23">
        <f>K245</f>
        <v>67.900000000000006</v>
      </c>
    </row>
    <row r="245" spans="1:19" s="17" customFormat="1" ht="31.5" customHeight="1" x14ac:dyDescent="0.2">
      <c r="A245" s="112"/>
      <c r="B245" s="29" t="s">
        <v>91</v>
      </c>
      <c r="C245" s="75">
        <v>905</v>
      </c>
      <c r="D245" s="76" t="s">
        <v>8</v>
      </c>
      <c r="E245" s="76" t="s">
        <v>7</v>
      </c>
      <c r="F245" s="31" t="s">
        <v>8</v>
      </c>
      <c r="G245" s="31" t="s">
        <v>90</v>
      </c>
      <c r="H245" s="31" t="s">
        <v>4</v>
      </c>
      <c r="I245" s="31"/>
      <c r="J245" s="76"/>
      <c r="K245" s="23">
        <f>K246</f>
        <v>67.900000000000006</v>
      </c>
    </row>
    <row r="246" spans="1:19" s="17" customFormat="1" ht="18" customHeight="1" x14ac:dyDescent="0.2">
      <c r="A246" s="112"/>
      <c r="B246" s="29" t="s">
        <v>233</v>
      </c>
      <c r="C246" s="75">
        <v>905</v>
      </c>
      <c r="D246" s="76" t="s">
        <v>8</v>
      </c>
      <c r="E246" s="76" t="s">
        <v>7</v>
      </c>
      <c r="F246" s="31" t="s">
        <v>8</v>
      </c>
      <c r="G246" s="31" t="s">
        <v>90</v>
      </c>
      <c r="H246" s="31" t="s">
        <v>4</v>
      </c>
      <c r="I246" s="31" t="s">
        <v>232</v>
      </c>
      <c r="J246" s="76"/>
      <c r="K246" s="23">
        <f>SUM(K247:K247)</f>
        <v>67.900000000000006</v>
      </c>
    </row>
    <row r="247" spans="1:19" s="17" customFormat="1" ht="31.5" customHeight="1" x14ac:dyDescent="0.2">
      <c r="A247" s="112"/>
      <c r="B247" s="29" t="s">
        <v>122</v>
      </c>
      <c r="C247" s="75">
        <v>905</v>
      </c>
      <c r="D247" s="76" t="s">
        <v>8</v>
      </c>
      <c r="E247" s="76" t="s">
        <v>7</v>
      </c>
      <c r="F247" s="31" t="s">
        <v>8</v>
      </c>
      <c r="G247" s="31" t="s">
        <v>90</v>
      </c>
      <c r="H247" s="31" t="s">
        <v>4</v>
      </c>
      <c r="I247" s="31" t="s">
        <v>232</v>
      </c>
      <c r="J247" s="76" t="s">
        <v>49</v>
      </c>
      <c r="K247" s="23">
        <v>67.900000000000006</v>
      </c>
    </row>
    <row r="248" spans="1:19" s="48" customFormat="1" ht="31.5" customHeight="1" x14ac:dyDescent="0.2">
      <c r="A248" s="111">
        <v>4</v>
      </c>
      <c r="B248" s="29" t="s">
        <v>350</v>
      </c>
      <c r="C248" s="81">
        <v>910</v>
      </c>
      <c r="D248" s="31"/>
      <c r="E248" s="31"/>
      <c r="F248" s="31"/>
      <c r="G248" s="81"/>
      <c r="H248" s="31"/>
      <c r="I248" s="31"/>
      <c r="J248" s="31"/>
      <c r="K248" s="46">
        <f>SUM(K249+K272+K279)</f>
        <v>18694.499999999996</v>
      </c>
      <c r="L248" s="47"/>
      <c r="M248" s="1"/>
      <c r="N248" s="1"/>
      <c r="O248" s="1"/>
      <c r="P248" s="1"/>
      <c r="Q248" s="1"/>
      <c r="R248" s="1"/>
      <c r="S248" s="1"/>
    </row>
    <row r="249" spans="1:19" s="48" customFormat="1" ht="18" customHeight="1" x14ac:dyDescent="0.2">
      <c r="A249" s="112"/>
      <c r="B249" s="29" t="s">
        <v>1</v>
      </c>
      <c r="C249" s="81">
        <v>910</v>
      </c>
      <c r="D249" s="31" t="s">
        <v>2</v>
      </c>
      <c r="E249" s="31"/>
      <c r="F249" s="31"/>
      <c r="G249" s="81"/>
      <c r="H249" s="31"/>
      <c r="I249" s="31"/>
      <c r="J249" s="31"/>
      <c r="K249" s="23">
        <f>SUM(K250+K257)</f>
        <v>17757.899999999998</v>
      </c>
      <c r="L249" s="1"/>
      <c r="M249" s="1"/>
      <c r="N249" s="1"/>
      <c r="O249" s="1"/>
      <c r="P249" s="1"/>
      <c r="Q249" s="1"/>
      <c r="R249" s="1"/>
      <c r="S249" s="1"/>
    </row>
    <row r="250" spans="1:19" s="48" customFormat="1" ht="31.5" customHeight="1" x14ac:dyDescent="0.2">
      <c r="A250" s="112"/>
      <c r="B250" s="29" t="s">
        <v>43</v>
      </c>
      <c r="C250" s="81">
        <v>910</v>
      </c>
      <c r="D250" s="31" t="s">
        <v>2</v>
      </c>
      <c r="E250" s="31" t="s">
        <v>30</v>
      </c>
      <c r="F250" s="31"/>
      <c r="G250" s="81"/>
      <c r="H250" s="31"/>
      <c r="I250" s="31"/>
      <c r="J250" s="31"/>
      <c r="K250" s="23">
        <f>SUM(K251)</f>
        <v>15879.3</v>
      </c>
      <c r="L250" s="7"/>
      <c r="M250" s="1"/>
      <c r="N250" s="1"/>
      <c r="O250" s="1"/>
      <c r="P250" s="1"/>
      <c r="Q250" s="1"/>
      <c r="R250" s="1"/>
      <c r="S250" s="1"/>
    </row>
    <row r="251" spans="1:19" ht="31.5" customHeight="1" x14ac:dyDescent="0.2">
      <c r="A251" s="112"/>
      <c r="B251" s="29" t="s">
        <v>353</v>
      </c>
      <c r="C251" s="81">
        <v>910</v>
      </c>
      <c r="D251" s="31" t="s">
        <v>2</v>
      </c>
      <c r="E251" s="31" t="s">
        <v>30</v>
      </c>
      <c r="F251" s="31" t="s">
        <v>103</v>
      </c>
      <c r="G251" s="81"/>
      <c r="H251" s="31"/>
      <c r="I251" s="31"/>
      <c r="J251" s="31"/>
      <c r="K251" s="23">
        <f>K252</f>
        <v>15879.3</v>
      </c>
    </row>
    <row r="252" spans="1:19" s="17" customFormat="1" ht="31.5" customHeight="1" x14ac:dyDescent="0.2">
      <c r="A252" s="112"/>
      <c r="B252" s="29" t="s">
        <v>353</v>
      </c>
      <c r="C252" s="81">
        <v>910</v>
      </c>
      <c r="D252" s="31" t="s">
        <v>2</v>
      </c>
      <c r="E252" s="31" t="s">
        <v>30</v>
      </c>
      <c r="F252" s="31" t="s">
        <v>103</v>
      </c>
      <c r="G252" s="81">
        <v>1</v>
      </c>
      <c r="H252" s="31"/>
      <c r="I252" s="31"/>
      <c r="J252" s="31"/>
      <c r="K252" s="23">
        <f>SUM(K253)</f>
        <v>15879.3</v>
      </c>
    </row>
    <row r="253" spans="1:19" s="17" customFormat="1" ht="18" customHeight="1" x14ac:dyDescent="0.2">
      <c r="A253" s="112"/>
      <c r="B253" s="29" t="s">
        <v>47</v>
      </c>
      <c r="C253" s="81">
        <v>910</v>
      </c>
      <c r="D253" s="31" t="s">
        <v>2</v>
      </c>
      <c r="E253" s="31" t="s">
        <v>30</v>
      </c>
      <c r="F253" s="31" t="s">
        <v>103</v>
      </c>
      <c r="G253" s="81">
        <v>1</v>
      </c>
      <c r="H253" s="31" t="s">
        <v>77</v>
      </c>
      <c r="I253" s="31" t="s">
        <v>78</v>
      </c>
      <c r="J253" s="31"/>
      <c r="K253" s="23">
        <f>SUM(K254:K256)</f>
        <v>15879.3</v>
      </c>
    </row>
    <row r="254" spans="1:19" s="17" customFormat="1" ht="52.5" customHeight="1" x14ac:dyDescent="0.2">
      <c r="A254" s="112"/>
      <c r="B254" s="29" t="s">
        <v>121</v>
      </c>
      <c r="C254" s="81">
        <v>910</v>
      </c>
      <c r="D254" s="31" t="s">
        <v>2</v>
      </c>
      <c r="E254" s="31" t="s">
        <v>30</v>
      </c>
      <c r="F254" s="31" t="s">
        <v>103</v>
      </c>
      <c r="G254" s="81">
        <v>1</v>
      </c>
      <c r="H254" s="31" t="s">
        <v>77</v>
      </c>
      <c r="I254" s="31" t="s">
        <v>78</v>
      </c>
      <c r="J254" s="31" t="s">
        <v>48</v>
      </c>
      <c r="K254" s="23">
        <v>15200.9</v>
      </c>
    </row>
    <row r="255" spans="1:19" s="17" customFormat="1" ht="31.5" customHeight="1" x14ac:dyDescent="0.2">
      <c r="A255" s="112"/>
      <c r="B255" s="29" t="s">
        <v>122</v>
      </c>
      <c r="C255" s="81">
        <v>910</v>
      </c>
      <c r="D255" s="31" t="s">
        <v>2</v>
      </c>
      <c r="E255" s="31" t="s">
        <v>30</v>
      </c>
      <c r="F255" s="31" t="s">
        <v>103</v>
      </c>
      <c r="G255" s="81">
        <v>1</v>
      </c>
      <c r="H255" s="31" t="s">
        <v>77</v>
      </c>
      <c r="I255" s="31" t="s">
        <v>78</v>
      </c>
      <c r="J255" s="31" t="s">
        <v>49</v>
      </c>
      <c r="K255" s="23">
        <v>645.4</v>
      </c>
    </row>
    <row r="256" spans="1:19" s="17" customFormat="1" ht="18" customHeight="1" x14ac:dyDescent="0.2">
      <c r="A256" s="112"/>
      <c r="B256" s="29" t="s">
        <v>50</v>
      </c>
      <c r="C256" s="81">
        <v>910</v>
      </c>
      <c r="D256" s="31" t="s">
        <v>2</v>
      </c>
      <c r="E256" s="31" t="s">
        <v>30</v>
      </c>
      <c r="F256" s="31" t="s">
        <v>103</v>
      </c>
      <c r="G256" s="81">
        <v>1</v>
      </c>
      <c r="H256" s="31" t="s">
        <v>77</v>
      </c>
      <c r="I256" s="31" t="s">
        <v>78</v>
      </c>
      <c r="J256" s="31" t="s">
        <v>51</v>
      </c>
      <c r="K256" s="23">
        <v>33</v>
      </c>
    </row>
    <row r="257" spans="1:11" s="17" customFormat="1" ht="18" customHeight="1" x14ac:dyDescent="0.2">
      <c r="A257" s="112"/>
      <c r="B257" s="29" t="s">
        <v>9</v>
      </c>
      <c r="C257" s="75">
        <v>910</v>
      </c>
      <c r="D257" s="31" t="s">
        <v>2</v>
      </c>
      <c r="E257" s="31" t="s">
        <v>40</v>
      </c>
      <c r="F257" s="31"/>
      <c r="G257" s="81"/>
      <c r="H257" s="31"/>
      <c r="I257" s="31"/>
      <c r="J257" s="31"/>
      <c r="K257" s="23">
        <f>SUM(K258+K267)</f>
        <v>1878.6</v>
      </c>
    </row>
    <row r="258" spans="1:11" s="17" customFormat="1" ht="31.5" customHeight="1" x14ac:dyDescent="0.2">
      <c r="A258" s="112"/>
      <c r="B258" s="29" t="s">
        <v>313</v>
      </c>
      <c r="C258" s="75">
        <v>910</v>
      </c>
      <c r="D258" s="31" t="s">
        <v>2</v>
      </c>
      <c r="E258" s="31" t="s">
        <v>40</v>
      </c>
      <c r="F258" s="31" t="s">
        <v>8</v>
      </c>
      <c r="G258" s="81"/>
      <c r="H258" s="31"/>
      <c r="I258" s="31"/>
      <c r="J258" s="31"/>
      <c r="K258" s="23">
        <f>SUM(K259)</f>
        <v>978.6</v>
      </c>
    </row>
    <row r="259" spans="1:11" s="17" customFormat="1" ht="31.5" customHeight="1" x14ac:dyDescent="0.2">
      <c r="A259" s="112"/>
      <c r="B259" s="29" t="s">
        <v>314</v>
      </c>
      <c r="C259" s="75">
        <v>910</v>
      </c>
      <c r="D259" s="31" t="s">
        <v>2</v>
      </c>
      <c r="E259" s="31" t="s">
        <v>40</v>
      </c>
      <c r="F259" s="31" t="s">
        <v>8</v>
      </c>
      <c r="G259" s="81">
        <v>1</v>
      </c>
      <c r="H259" s="31"/>
      <c r="I259" s="31"/>
      <c r="J259" s="31"/>
      <c r="K259" s="23">
        <f>SUM(K260)</f>
        <v>978.6</v>
      </c>
    </row>
    <row r="260" spans="1:11" s="17" customFormat="1" ht="31.5" customHeight="1" x14ac:dyDescent="0.2">
      <c r="A260" s="112"/>
      <c r="B260" s="29" t="s">
        <v>91</v>
      </c>
      <c r="C260" s="75">
        <v>910</v>
      </c>
      <c r="D260" s="31" t="s">
        <v>2</v>
      </c>
      <c r="E260" s="31" t="s">
        <v>40</v>
      </c>
      <c r="F260" s="31" t="s">
        <v>8</v>
      </c>
      <c r="G260" s="81">
        <v>1</v>
      </c>
      <c r="H260" s="31" t="s">
        <v>4</v>
      </c>
      <c r="I260" s="31"/>
      <c r="J260" s="31"/>
      <c r="K260" s="23">
        <f>SUM(K261+K263+K265)</f>
        <v>978.6</v>
      </c>
    </row>
    <row r="261" spans="1:11" s="17" customFormat="1" ht="18" customHeight="1" x14ac:dyDescent="0.2">
      <c r="A261" s="112"/>
      <c r="B261" s="29" t="s">
        <v>230</v>
      </c>
      <c r="C261" s="75">
        <v>910</v>
      </c>
      <c r="D261" s="31" t="s">
        <v>2</v>
      </c>
      <c r="E261" s="31" t="s">
        <v>40</v>
      </c>
      <c r="F261" s="31" t="s">
        <v>8</v>
      </c>
      <c r="G261" s="81">
        <v>1</v>
      </c>
      <c r="H261" s="31" t="s">
        <v>4</v>
      </c>
      <c r="I261" s="31" t="s">
        <v>229</v>
      </c>
      <c r="J261" s="31"/>
      <c r="K261" s="23">
        <f>SUM(K262)</f>
        <v>43.9</v>
      </c>
    </row>
    <row r="262" spans="1:11" s="17" customFormat="1" ht="31.5" customHeight="1" x14ac:dyDescent="0.2">
      <c r="A262" s="112"/>
      <c r="B262" s="29" t="s">
        <v>122</v>
      </c>
      <c r="C262" s="75">
        <v>910</v>
      </c>
      <c r="D262" s="31" t="s">
        <v>2</v>
      </c>
      <c r="E262" s="31" t="s">
        <v>40</v>
      </c>
      <c r="F262" s="31" t="s">
        <v>8</v>
      </c>
      <c r="G262" s="81">
        <v>1</v>
      </c>
      <c r="H262" s="31" t="s">
        <v>4</v>
      </c>
      <c r="I262" s="31" t="s">
        <v>229</v>
      </c>
      <c r="J262" s="31" t="s">
        <v>49</v>
      </c>
      <c r="K262" s="23">
        <v>43.9</v>
      </c>
    </row>
    <row r="263" spans="1:11" s="17" customFormat="1" ht="31.5" customHeight="1" x14ac:dyDescent="0.2">
      <c r="A263" s="112"/>
      <c r="B263" s="29" t="s">
        <v>234</v>
      </c>
      <c r="C263" s="75">
        <v>910</v>
      </c>
      <c r="D263" s="31" t="s">
        <v>2</v>
      </c>
      <c r="E263" s="31" t="s">
        <v>40</v>
      </c>
      <c r="F263" s="31" t="s">
        <v>8</v>
      </c>
      <c r="G263" s="81">
        <v>1</v>
      </c>
      <c r="H263" s="31" t="s">
        <v>4</v>
      </c>
      <c r="I263" s="31" t="s">
        <v>235</v>
      </c>
      <c r="J263" s="31"/>
      <c r="K263" s="23">
        <f>SUM(K264)</f>
        <v>640.70000000000005</v>
      </c>
    </row>
    <row r="264" spans="1:11" s="17" customFormat="1" ht="31.5" customHeight="1" x14ac:dyDescent="0.2">
      <c r="A264" s="112"/>
      <c r="B264" s="29" t="s">
        <v>122</v>
      </c>
      <c r="C264" s="75">
        <v>910</v>
      </c>
      <c r="D264" s="31" t="s">
        <v>2</v>
      </c>
      <c r="E264" s="31" t="s">
        <v>40</v>
      </c>
      <c r="F264" s="31" t="s">
        <v>8</v>
      </c>
      <c r="G264" s="81">
        <v>1</v>
      </c>
      <c r="H264" s="31" t="s">
        <v>4</v>
      </c>
      <c r="I264" s="31" t="s">
        <v>235</v>
      </c>
      <c r="J264" s="31" t="s">
        <v>49</v>
      </c>
      <c r="K264" s="23">
        <v>640.70000000000005</v>
      </c>
    </row>
    <row r="265" spans="1:11" s="17" customFormat="1" ht="21.75" customHeight="1" x14ac:dyDescent="0.2">
      <c r="A265" s="112"/>
      <c r="B265" s="29" t="s">
        <v>617</v>
      </c>
      <c r="C265" s="75">
        <v>910</v>
      </c>
      <c r="D265" s="31" t="s">
        <v>2</v>
      </c>
      <c r="E265" s="31" t="s">
        <v>40</v>
      </c>
      <c r="F265" s="31" t="s">
        <v>8</v>
      </c>
      <c r="G265" s="81">
        <v>1</v>
      </c>
      <c r="H265" s="31" t="s">
        <v>4</v>
      </c>
      <c r="I265" s="31" t="s">
        <v>618</v>
      </c>
      <c r="J265" s="31"/>
      <c r="K265" s="23">
        <f>SUM(K266)</f>
        <v>294</v>
      </c>
    </row>
    <row r="266" spans="1:11" s="17" customFormat="1" ht="31.5" customHeight="1" x14ac:dyDescent="0.2">
      <c r="A266" s="112"/>
      <c r="B266" s="29" t="s">
        <v>122</v>
      </c>
      <c r="C266" s="75">
        <v>910</v>
      </c>
      <c r="D266" s="31" t="s">
        <v>2</v>
      </c>
      <c r="E266" s="31" t="s">
        <v>40</v>
      </c>
      <c r="F266" s="31" t="s">
        <v>8</v>
      </c>
      <c r="G266" s="81">
        <v>1</v>
      </c>
      <c r="H266" s="31" t="s">
        <v>4</v>
      </c>
      <c r="I266" s="31" t="s">
        <v>618</v>
      </c>
      <c r="J266" s="31" t="s">
        <v>49</v>
      </c>
      <c r="K266" s="23">
        <v>294</v>
      </c>
    </row>
    <row r="267" spans="1:11" s="17" customFormat="1" ht="31.5" customHeight="1" x14ac:dyDescent="0.2">
      <c r="A267" s="112"/>
      <c r="B267" s="34" t="s">
        <v>165</v>
      </c>
      <c r="C267" s="81">
        <v>910</v>
      </c>
      <c r="D267" s="31" t="s">
        <v>2</v>
      </c>
      <c r="E267" s="31" t="s">
        <v>40</v>
      </c>
      <c r="F267" s="76" t="s">
        <v>92</v>
      </c>
      <c r="G267" s="75"/>
      <c r="H267" s="31"/>
      <c r="I267" s="31"/>
      <c r="J267" s="31"/>
      <c r="K267" s="40">
        <f>K268</f>
        <v>900</v>
      </c>
    </row>
    <row r="268" spans="1:11" s="17" customFormat="1" ht="31.5" customHeight="1" x14ac:dyDescent="0.2">
      <c r="A268" s="112"/>
      <c r="B268" s="34" t="s">
        <v>352</v>
      </c>
      <c r="C268" s="81">
        <v>910</v>
      </c>
      <c r="D268" s="31" t="s">
        <v>2</v>
      </c>
      <c r="E268" s="31" t="s">
        <v>40</v>
      </c>
      <c r="F268" s="76" t="s">
        <v>92</v>
      </c>
      <c r="G268" s="75">
        <v>1</v>
      </c>
      <c r="H268" s="31"/>
      <c r="I268" s="31"/>
      <c r="J268" s="31"/>
      <c r="K268" s="40">
        <f>K269</f>
        <v>900</v>
      </c>
    </row>
    <row r="269" spans="1:11" s="17" customFormat="1" ht="31.5" customHeight="1" x14ac:dyDescent="0.2">
      <c r="A269" s="112"/>
      <c r="B269" s="29" t="s">
        <v>351</v>
      </c>
      <c r="C269" s="81">
        <v>910</v>
      </c>
      <c r="D269" s="31" t="s">
        <v>2</v>
      </c>
      <c r="E269" s="31" t="s">
        <v>40</v>
      </c>
      <c r="F269" s="76" t="s">
        <v>92</v>
      </c>
      <c r="G269" s="75">
        <v>1</v>
      </c>
      <c r="H269" s="76" t="s">
        <v>5</v>
      </c>
      <c r="I269" s="76"/>
      <c r="J269" s="76"/>
      <c r="K269" s="40">
        <f>K270</f>
        <v>900</v>
      </c>
    </row>
    <row r="270" spans="1:11" s="17" customFormat="1" ht="31.5" customHeight="1" x14ac:dyDescent="0.2">
      <c r="A270" s="112"/>
      <c r="B270" s="29" t="s">
        <v>166</v>
      </c>
      <c r="C270" s="81">
        <v>910</v>
      </c>
      <c r="D270" s="31" t="s">
        <v>2</v>
      </c>
      <c r="E270" s="31" t="s">
        <v>40</v>
      </c>
      <c r="F270" s="76" t="s">
        <v>92</v>
      </c>
      <c r="G270" s="75">
        <v>1</v>
      </c>
      <c r="H270" s="76" t="s">
        <v>5</v>
      </c>
      <c r="I270" s="76" t="s">
        <v>148</v>
      </c>
      <c r="J270" s="76"/>
      <c r="K270" s="40">
        <f>K271</f>
        <v>900</v>
      </c>
    </row>
    <row r="271" spans="1:11" s="17" customFormat="1" ht="31.5" customHeight="1" x14ac:dyDescent="0.2">
      <c r="A271" s="112"/>
      <c r="B271" s="29" t="s">
        <v>122</v>
      </c>
      <c r="C271" s="81">
        <v>910</v>
      </c>
      <c r="D271" s="31" t="s">
        <v>2</v>
      </c>
      <c r="E271" s="31" t="s">
        <v>40</v>
      </c>
      <c r="F271" s="76" t="s">
        <v>92</v>
      </c>
      <c r="G271" s="75">
        <v>1</v>
      </c>
      <c r="H271" s="76" t="s">
        <v>5</v>
      </c>
      <c r="I271" s="76" t="s">
        <v>148</v>
      </c>
      <c r="J271" s="76" t="s">
        <v>49</v>
      </c>
      <c r="K271" s="40">
        <v>900</v>
      </c>
    </row>
    <row r="272" spans="1:11" s="17" customFormat="1" ht="18" customHeight="1" x14ac:dyDescent="0.2">
      <c r="A272" s="112"/>
      <c r="B272" s="29" t="s">
        <v>15</v>
      </c>
      <c r="C272" s="75">
        <v>910</v>
      </c>
      <c r="D272" s="31" t="s">
        <v>6</v>
      </c>
      <c r="E272" s="31"/>
      <c r="F272" s="31"/>
      <c r="G272" s="81"/>
      <c r="H272" s="31"/>
      <c r="I272" s="31"/>
      <c r="J272" s="31"/>
      <c r="K272" s="23">
        <f>SUM(K273)</f>
        <v>875.1</v>
      </c>
    </row>
    <row r="273" spans="1:11" s="17" customFormat="1" ht="18" customHeight="1" x14ac:dyDescent="0.2">
      <c r="A273" s="112"/>
      <c r="B273" s="29" t="s">
        <v>69</v>
      </c>
      <c r="C273" s="75">
        <v>910</v>
      </c>
      <c r="D273" s="31" t="s">
        <v>6</v>
      </c>
      <c r="E273" s="31" t="s">
        <v>70</v>
      </c>
      <c r="F273" s="31"/>
      <c r="G273" s="31"/>
      <c r="H273" s="31"/>
      <c r="I273" s="31"/>
      <c r="J273" s="31"/>
      <c r="K273" s="23">
        <f t="shared" ref="K273:K277" si="18">SUM(K274)</f>
        <v>875.1</v>
      </c>
    </row>
    <row r="274" spans="1:11" s="17" customFormat="1" ht="31.5" customHeight="1" x14ac:dyDescent="0.2">
      <c r="A274" s="112"/>
      <c r="B274" s="34" t="s">
        <v>348</v>
      </c>
      <c r="C274" s="75">
        <v>910</v>
      </c>
      <c r="D274" s="31" t="s">
        <v>6</v>
      </c>
      <c r="E274" s="31" t="s">
        <v>70</v>
      </c>
      <c r="F274" s="31" t="s">
        <v>8</v>
      </c>
      <c r="G274" s="31"/>
      <c r="H274" s="31"/>
      <c r="I274" s="31"/>
      <c r="J274" s="31"/>
      <c r="K274" s="23">
        <f t="shared" si="18"/>
        <v>875.1</v>
      </c>
    </row>
    <row r="275" spans="1:11" s="17" customFormat="1" ht="31.5" customHeight="1" x14ac:dyDescent="0.2">
      <c r="A275" s="112"/>
      <c r="B275" s="34" t="s">
        <v>314</v>
      </c>
      <c r="C275" s="75">
        <v>910</v>
      </c>
      <c r="D275" s="31" t="s">
        <v>6</v>
      </c>
      <c r="E275" s="31" t="s">
        <v>70</v>
      </c>
      <c r="F275" s="31" t="s">
        <v>8</v>
      </c>
      <c r="G275" s="31" t="s">
        <v>90</v>
      </c>
      <c r="H275" s="31"/>
      <c r="I275" s="31"/>
      <c r="J275" s="31"/>
      <c r="K275" s="23">
        <f t="shared" si="18"/>
        <v>875.1</v>
      </c>
    </row>
    <row r="276" spans="1:11" s="17" customFormat="1" ht="31.5" customHeight="1" x14ac:dyDescent="0.2">
      <c r="A276" s="112"/>
      <c r="B276" s="34" t="s">
        <v>91</v>
      </c>
      <c r="C276" s="75">
        <v>910</v>
      </c>
      <c r="D276" s="31" t="s">
        <v>6</v>
      </c>
      <c r="E276" s="31" t="s">
        <v>70</v>
      </c>
      <c r="F276" s="31" t="s">
        <v>8</v>
      </c>
      <c r="G276" s="31" t="s">
        <v>90</v>
      </c>
      <c r="H276" s="31" t="s">
        <v>4</v>
      </c>
      <c r="I276" s="31"/>
      <c r="J276" s="31"/>
      <c r="K276" s="23">
        <f t="shared" si="18"/>
        <v>875.1</v>
      </c>
    </row>
    <row r="277" spans="1:11" s="17" customFormat="1" ht="31.5" customHeight="1" x14ac:dyDescent="0.2">
      <c r="A277" s="112"/>
      <c r="B277" s="39" t="s">
        <v>237</v>
      </c>
      <c r="C277" s="75">
        <v>910</v>
      </c>
      <c r="D277" s="31" t="s">
        <v>6</v>
      </c>
      <c r="E277" s="31" t="s">
        <v>70</v>
      </c>
      <c r="F277" s="31" t="s">
        <v>8</v>
      </c>
      <c r="G277" s="31" t="s">
        <v>90</v>
      </c>
      <c r="H277" s="31" t="s">
        <v>4</v>
      </c>
      <c r="I277" s="31" t="s">
        <v>236</v>
      </c>
      <c r="J277" s="31"/>
      <c r="K277" s="23">
        <f t="shared" si="18"/>
        <v>875.1</v>
      </c>
    </row>
    <row r="278" spans="1:11" s="17" customFormat="1" ht="31.5" customHeight="1" x14ac:dyDescent="0.2">
      <c r="A278" s="112"/>
      <c r="B278" s="29" t="s">
        <v>122</v>
      </c>
      <c r="C278" s="75">
        <v>910</v>
      </c>
      <c r="D278" s="31" t="s">
        <v>6</v>
      </c>
      <c r="E278" s="31" t="s">
        <v>70</v>
      </c>
      <c r="F278" s="31" t="s">
        <v>8</v>
      </c>
      <c r="G278" s="31" t="s">
        <v>90</v>
      </c>
      <c r="H278" s="31" t="s">
        <v>4</v>
      </c>
      <c r="I278" s="31" t="s">
        <v>236</v>
      </c>
      <c r="J278" s="31" t="s">
        <v>49</v>
      </c>
      <c r="K278" s="23">
        <f>87+788.1</f>
        <v>875.1</v>
      </c>
    </row>
    <row r="279" spans="1:11" s="17" customFormat="1" ht="18" customHeight="1" x14ac:dyDescent="0.2">
      <c r="A279" s="112"/>
      <c r="B279" s="29" t="s">
        <v>18</v>
      </c>
      <c r="C279" s="95">
        <v>910</v>
      </c>
      <c r="D279" s="99" t="s">
        <v>8</v>
      </c>
      <c r="E279" s="99"/>
      <c r="F279" s="96"/>
      <c r="G279" s="96"/>
      <c r="H279" s="96"/>
      <c r="I279" s="96"/>
      <c r="J279" s="99"/>
      <c r="K279" s="98">
        <f t="shared" ref="K279:K284" si="19">SUM(K280)</f>
        <v>61.5</v>
      </c>
    </row>
    <row r="280" spans="1:11" s="17" customFormat="1" ht="19.5" customHeight="1" x14ac:dyDescent="0.2">
      <c r="A280" s="112"/>
      <c r="B280" s="29" t="s">
        <v>231</v>
      </c>
      <c r="C280" s="75">
        <v>910</v>
      </c>
      <c r="D280" s="76" t="s">
        <v>8</v>
      </c>
      <c r="E280" s="76" t="s">
        <v>7</v>
      </c>
      <c r="F280" s="31"/>
      <c r="G280" s="31"/>
      <c r="H280" s="31"/>
      <c r="I280" s="31"/>
      <c r="J280" s="76"/>
      <c r="K280" s="23">
        <f t="shared" si="19"/>
        <v>61.5</v>
      </c>
    </row>
    <row r="281" spans="1:11" s="17" customFormat="1" ht="31.5" customHeight="1" x14ac:dyDescent="0.2">
      <c r="A281" s="112"/>
      <c r="B281" s="29" t="s">
        <v>313</v>
      </c>
      <c r="C281" s="75">
        <v>910</v>
      </c>
      <c r="D281" s="76" t="s">
        <v>8</v>
      </c>
      <c r="E281" s="76" t="s">
        <v>7</v>
      </c>
      <c r="F281" s="31" t="s">
        <v>8</v>
      </c>
      <c r="G281" s="31"/>
      <c r="H281" s="31"/>
      <c r="I281" s="31"/>
      <c r="J281" s="76"/>
      <c r="K281" s="23">
        <f t="shared" si="19"/>
        <v>61.5</v>
      </c>
    </row>
    <row r="282" spans="1:11" s="17" customFormat="1" ht="31.5" customHeight="1" x14ac:dyDescent="0.2">
      <c r="A282" s="112"/>
      <c r="B282" s="29" t="s">
        <v>314</v>
      </c>
      <c r="C282" s="75">
        <v>910</v>
      </c>
      <c r="D282" s="76" t="s">
        <v>8</v>
      </c>
      <c r="E282" s="76" t="s">
        <v>7</v>
      </c>
      <c r="F282" s="31" t="s">
        <v>8</v>
      </c>
      <c r="G282" s="31" t="s">
        <v>90</v>
      </c>
      <c r="H282" s="31"/>
      <c r="I282" s="31"/>
      <c r="J282" s="76"/>
      <c r="K282" s="23">
        <f t="shared" si="19"/>
        <v>61.5</v>
      </c>
    </row>
    <row r="283" spans="1:11" s="17" customFormat="1" ht="31.5" customHeight="1" x14ac:dyDescent="0.2">
      <c r="A283" s="112"/>
      <c r="B283" s="29" t="s">
        <v>91</v>
      </c>
      <c r="C283" s="75">
        <v>910</v>
      </c>
      <c r="D283" s="76" t="s">
        <v>8</v>
      </c>
      <c r="E283" s="76" t="s">
        <v>7</v>
      </c>
      <c r="F283" s="31" t="s">
        <v>8</v>
      </c>
      <c r="G283" s="31" t="s">
        <v>90</v>
      </c>
      <c r="H283" s="31" t="s">
        <v>4</v>
      </c>
      <c r="I283" s="31"/>
      <c r="J283" s="76"/>
      <c r="K283" s="23">
        <f t="shared" si="19"/>
        <v>61.5</v>
      </c>
    </row>
    <row r="284" spans="1:11" s="17" customFormat="1" ht="18" customHeight="1" x14ac:dyDescent="0.2">
      <c r="A284" s="112"/>
      <c r="B284" s="29" t="s">
        <v>233</v>
      </c>
      <c r="C284" s="75">
        <v>910</v>
      </c>
      <c r="D284" s="76" t="s">
        <v>8</v>
      </c>
      <c r="E284" s="76" t="s">
        <v>7</v>
      </c>
      <c r="F284" s="31" t="s">
        <v>8</v>
      </c>
      <c r="G284" s="31" t="s">
        <v>90</v>
      </c>
      <c r="H284" s="31" t="s">
        <v>4</v>
      </c>
      <c r="I284" s="31" t="s">
        <v>232</v>
      </c>
      <c r="J284" s="76"/>
      <c r="K284" s="23">
        <f t="shared" si="19"/>
        <v>61.5</v>
      </c>
    </row>
    <row r="285" spans="1:11" s="17" customFormat="1" ht="31.5" customHeight="1" x14ac:dyDescent="0.2">
      <c r="A285" s="113"/>
      <c r="B285" s="29" t="s">
        <v>122</v>
      </c>
      <c r="C285" s="75">
        <v>910</v>
      </c>
      <c r="D285" s="76" t="s">
        <v>8</v>
      </c>
      <c r="E285" s="76" t="s">
        <v>7</v>
      </c>
      <c r="F285" s="31" t="s">
        <v>8</v>
      </c>
      <c r="G285" s="31" t="s">
        <v>90</v>
      </c>
      <c r="H285" s="31" t="s">
        <v>4</v>
      </c>
      <c r="I285" s="31" t="s">
        <v>232</v>
      </c>
      <c r="J285" s="76" t="s">
        <v>49</v>
      </c>
      <c r="K285" s="23">
        <v>61.5</v>
      </c>
    </row>
    <row r="286" spans="1:11" s="17" customFormat="1" ht="31.5" x14ac:dyDescent="0.2">
      <c r="A286" s="111">
        <v>5</v>
      </c>
      <c r="B286" s="29" t="s">
        <v>354</v>
      </c>
      <c r="C286" s="81">
        <v>918</v>
      </c>
      <c r="D286" s="31"/>
      <c r="E286" s="31"/>
      <c r="F286" s="31"/>
      <c r="G286" s="81"/>
      <c r="H286" s="31"/>
      <c r="I286" s="31"/>
      <c r="J286" s="31"/>
      <c r="K286" s="23">
        <f>K287+K317+K301</f>
        <v>4227668</v>
      </c>
    </row>
    <row r="287" spans="1:11" s="17" customFormat="1" x14ac:dyDescent="0.2">
      <c r="A287" s="112"/>
      <c r="B287" s="29" t="s">
        <v>15</v>
      </c>
      <c r="C287" s="81">
        <v>918</v>
      </c>
      <c r="D287" s="31" t="s">
        <v>6</v>
      </c>
      <c r="E287" s="31"/>
      <c r="F287" s="31"/>
      <c r="G287" s="81"/>
      <c r="H287" s="31"/>
      <c r="I287" s="31"/>
      <c r="J287" s="31"/>
      <c r="K287" s="23">
        <f>SUM(K288)</f>
        <v>41004.800000000003</v>
      </c>
    </row>
    <row r="288" spans="1:11" s="17" customFormat="1" x14ac:dyDescent="0.2">
      <c r="A288" s="112"/>
      <c r="B288" s="29" t="s">
        <v>69</v>
      </c>
      <c r="C288" s="81">
        <v>918</v>
      </c>
      <c r="D288" s="31" t="s">
        <v>6</v>
      </c>
      <c r="E288" s="31" t="s">
        <v>70</v>
      </c>
      <c r="F288" s="31"/>
      <c r="G288" s="81"/>
      <c r="H288" s="31"/>
      <c r="I288" s="31"/>
      <c r="J288" s="31"/>
      <c r="K288" s="23">
        <f>SUM(K289)</f>
        <v>41004.800000000003</v>
      </c>
    </row>
    <row r="289" spans="1:13" s="17" customFormat="1" x14ac:dyDescent="0.2">
      <c r="A289" s="112"/>
      <c r="B289" s="29" t="s">
        <v>339</v>
      </c>
      <c r="C289" s="81">
        <v>918</v>
      </c>
      <c r="D289" s="31" t="s">
        <v>6</v>
      </c>
      <c r="E289" s="31" t="s">
        <v>70</v>
      </c>
      <c r="F289" s="31" t="s">
        <v>4</v>
      </c>
      <c r="G289" s="81"/>
      <c r="H289" s="31"/>
      <c r="I289" s="31"/>
      <c r="J289" s="31"/>
      <c r="K289" s="23">
        <f>SUM(K290)</f>
        <v>41004.800000000003</v>
      </c>
    </row>
    <row r="290" spans="1:13" s="17" customFormat="1" ht="63" x14ac:dyDescent="0.2">
      <c r="A290" s="112"/>
      <c r="B290" s="29" t="s">
        <v>472</v>
      </c>
      <c r="C290" s="81">
        <v>918</v>
      </c>
      <c r="D290" s="31" t="s">
        <v>6</v>
      </c>
      <c r="E290" s="31" t="s">
        <v>70</v>
      </c>
      <c r="F290" s="31" t="s">
        <v>4</v>
      </c>
      <c r="G290" s="81">
        <v>1</v>
      </c>
      <c r="H290" s="31"/>
      <c r="I290" s="31"/>
      <c r="J290" s="31"/>
      <c r="K290" s="23">
        <f>SUM(K291+K295)</f>
        <v>41004.800000000003</v>
      </c>
    </row>
    <row r="291" spans="1:13" s="17" customFormat="1" ht="31.5" x14ac:dyDescent="0.2">
      <c r="A291" s="112"/>
      <c r="B291" s="34" t="s">
        <v>473</v>
      </c>
      <c r="C291" s="81">
        <v>918</v>
      </c>
      <c r="D291" s="31" t="s">
        <v>6</v>
      </c>
      <c r="E291" s="31" t="s">
        <v>70</v>
      </c>
      <c r="F291" s="31" t="s">
        <v>4</v>
      </c>
      <c r="G291" s="81">
        <v>1</v>
      </c>
      <c r="H291" s="31" t="s">
        <v>2</v>
      </c>
      <c r="I291" s="31"/>
      <c r="J291" s="31"/>
      <c r="K291" s="23">
        <f>SUM(K292)</f>
        <v>30000.5</v>
      </c>
    </row>
    <row r="292" spans="1:13" s="17" customFormat="1" ht="47.25" x14ac:dyDescent="0.2">
      <c r="A292" s="112"/>
      <c r="B292" s="29" t="s">
        <v>66</v>
      </c>
      <c r="C292" s="81">
        <v>918</v>
      </c>
      <c r="D292" s="31" t="s">
        <v>6</v>
      </c>
      <c r="E292" s="31" t="s">
        <v>70</v>
      </c>
      <c r="F292" s="31" t="s">
        <v>4</v>
      </c>
      <c r="G292" s="81">
        <v>1</v>
      </c>
      <c r="H292" s="31" t="s">
        <v>2</v>
      </c>
      <c r="I292" s="31" t="s">
        <v>85</v>
      </c>
      <c r="J292" s="31"/>
      <c r="K292" s="23">
        <f>SUM(K293:K294)</f>
        <v>30000.5</v>
      </c>
      <c r="L292" s="41"/>
      <c r="M292" s="41"/>
    </row>
    <row r="293" spans="1:13" s="17" customFormat="1" ht="48.75" customHeight="1" x14ac:dyDescent="0.2">
      <c r="A293" s="112"/>
      <c r="B293" s="29" t="s">
        <v>121</v>
      </c>
      <c r="C293" s="81">
        <v>918</v>
      </c>
      <c r="D293" s="31" t="s">
        <v>6</v>
      </c>
      <c r="E293" s="31" t="s">
        <v>70</v>
      </c>
      <c r="F293" s="31" t="s">
        <v>4</v>
      </c>
      <c r="G293" s="81">
        <v>1</v>
      </c>
      <c r="H293" s="31" t="s">
        <v>2</v>
      </c>
      <c r="I293" s="31" t="s">
        <v>85</v>
      </c>
      <c r="J293" s="31" t="s">
        <v>48</v>
      </c>
      <c r="K293" s="23">
        <f>14830.2+14221.2</f>
        <v>29051.4</v>
      </c>
      <c r="L293" s="49"/>
      <c r="M293" s="41"/>
    </row>
    <row r="294" spans="1:13" s="17" customFormat="1" ht="31.5" x14ac:dyDescent="0.2">
      <c r="A294" s="112"/>
      <c r="B294" s="29" t="s">
        <v>122</v>
      </c>
      <c r="C294" s="81">
        <v>918</v>
      </c>
      <c r="D294" s="31" t="s">
        <v>6</v>
      </c>
      <c r="E294" s="31" t="s">
        <v>70</v>
      </c>
      <c r="F294" s="31" t="s">
        <v>4</v>
      </c>
      <c r="G294" s="81">
        <v>1</v>
      </c>
      <c r="H294" s="31" t="s">
        <v>2</v>
      </c>
      <c r="I294" s="31" t="s">
        <v>85</v>
      </c>
      <c r="J294" s="31" t="s">
        <v>49</v>
      </c>
      <c r="K294" s="23">
        <f>645.8+303.3</f>
        <v>949.09999999999991</v>
      </c>
      <c r="L294" s="49"/>
      <c r="M294" s="41"/>
    </row>
    <row r="295" spans="1:13" s="17" customFormat="1" ht="49.5" customHeight="1" x14ac:dyDescent="0.2">
      <c r="A295" s="112"/>
      <c r="B295" s="29" t="s">
        <v>474</v>
      </c>
      <c r="C295" s="81">
        <v>918</v>
      </c>
      <c r="D295" s="31" t="s">
        <v>6</v>
      </c>
      <c r="E295" s="31" t="s">
        <v>70</v>
      </c>
      <c r="F295" s="31" t="s">
        <v>4</v>
      </c>
      <c r="G295" s="81">
        <v>1</v>
      </c>
      <c r="H295" s="31" t="s">
        <v>4</v>
      </c>
      <c r="I295" s="31"/>
      <c r="J295" s="31"/>
      <c r="K295" s="23">
        <f>SUM(K296+K299)</f>
        <v>11004.3</v>
      </c>
      <c r="L295" s="41"/>
      <c r="M295" s="41"/>
    </row>
    <row r="296" spans="1:13" s="17" customFormat="1" x14ac:dyDescent="0.2">
      <c r="A296" s="112"/>
      <c r="B296" s="29" t="s">
        <v>47</v>
      </c>
      <c r="C296" s="81">
        <v>918</v>
      </c>
      <c r="D296" s="31" t="s">
        <v>6</v>
      </c>
      <c r="E296" s="31" t="s">
        <v>70</v>
      </c>
      <c r="F296" s="31" t="s">
        <v>4</v>
      </c>
      <c r="G296" s="81">
        <v>1</v>
      </c>
      <c r="H296" s="31" t="s">
        <v>4</v>
      </c>
      <c r="I296" s="31" t="s">
        <v>78</v>
      </c>
      <c r="J296" s="31"/>
      <c r="K296" s="23">
        <f>SUM(K297:K298)</f>
        <v>10964.3</v>
      </c>
      <c r="L296" s="41"/>
      <c r="M296" s="41"/>
    </row>
    <row r="297" spans="1:13" s="17" customFormat="1" ht="49.5" customHeight="1" x14ac:dyDescent="0.2">
      <c r="A297" s="112"/>
      <c r="B297" s="29" t="s">
        <v>121</v>
      </c>
      <c r="C297" s="81">
        <v>918</v>
      </c>
      <c r="D297" s="31" t="s">
        <v>6</v>
      </c>
      <c r="E297" s="31" t="s">
        <v>70</v>
      </c>
      <c r="F297" s="31" t="s">
        <v>4</v>
      </c>
      <c r="G297" s="81">
        <v>1</v>
      </c>
      <c r="H297" s="31" t="s">
        <v>4</v>
      </c>
      <c r="I297" s="31" t="s">
        <v>78</v>
      </c>
      <c r="J297" s="31" t="s">
        <v>48</v>
      </c>
      <c r="K297" s="23">
        <v>10851.5</v>
      </c>
      <c r="L297" s="49"/>
      <c r="M297" s="41"/>
    </row>
    <row r="298" spans="1:13" s="17" customFormat="1" ht="31.5" x14ac:dyDescent="0.2">
      <c r="A298" s="112"/>
      <c r="B298" s="29" t="s">
        <v>122</v>
      </c>
      <c r="C298" s="81">
        <v>918</v>
      </c>
      <c r="D298" s="31" t="s">
        <v>6</v>
      </c>
      <c r="E298" s="31" t="s">
        <v>70</v>
      </c>
      <c r="F298" s="31" t="s">
        <v>4</v>
      </c>
      <c r="G298" s="81">
        <v>1</v>
      </c>
      <c r="H298" s="31" t="s">
        <v>4</v>
      </c>
      <c r="I298" s="31" t="s">
        <v>78</v>
      </c>
      <c r="J298" s="31" t="s">
        <v>49</v>
      </c>
      <c r="K298" s="23">
        <v>112.8</v>
      </c>
      <c r="L298" s="49"/>
      <c r="M298" s="41"/>
    </row>
    <row r="299" spans="1:13" s="17" customFormat="1" x14ac:dyDescent="0.2">
      <c r="A299" s="112"/>
      <c r="B299" s="29" t="s">
        <v>230</v>
      </c>
      <c r="C299" s="75">
        <v>918</v>
      </c>
      <c r="D299" s="31" t="s">
        <v>6</v>
      </c>
      <c r="E299" s="31" t="s">
        <v>70</v>
      </c>
      <c r="F299" s="31" t="s">
        <v>4</v>
      </c>
      <c r="G299" s="81">
        <v>1</v>
      </c>
      <c r="H299" s="31" t="s">
        <v>4</v>
      </c>
      <c r="I299" s="31" t="s">
        <v>229</v>
      </c>
      <c r="J299" s="31"/>
      <c r="K299" s="23">
        <f>SUM(K300)</f>
        <v>40</v>
      </c>
      <c r="L299" s="41"/>
      <c r="M299" s="41"/>
    </row>
    <row r="300" spans="1:13" s="17" customFormat="1" ht="31.5" x14ac:dyDescent="0.2">
      <c r="A300" s="112"/>
      <c r="B300" s="29" t="s">
        <v>122</v>
      </c>
      <c r="C300" s="75">
        <v>918</v>
      </c>
      <c r="D300" s="31" t="s">
        <v>6</v>
      </c>
      <c r="E300" s="31" t="s">
        <v>70</v>
      </c>
      <c r="F300" s="31" t="s">
        <v>4</v>
      </c>
      <c r="G300" s="81">
        <v>1</v>
      </c>
      <c r="H300" s="31" t="s">
        <v>4</v>
      </c>
      <c r="I300" s="31" t="s">
        <v>229</v>
      </c>
      <c r="J300" s="31" t="s">
        <v>49</v>
      </c>
      <c r="K300" s="23">
        <v>40</v>
      </c>
      <c r="L300" s="41"/>
      <c r="M300" s="41"/>
    </row>
    <row r="301" spans="1:13" s="17" customFormat="1" x14ac:dyDescent="0.2">
      <c r="A301" s="112"/>
      <c r="B301" s="29" t="s">
        <v>41</v>
      </c>
      <c r="C301" s="81">
        <v>918</v>
      </c>
      <c r="D301" s="76" t="s">
        <v>7</v>
      </c>
      <c r="E301" s="31"/>
      <c r="F301" s="31"/>
      <c r="G301" s="81"/>
      <c r="H301" s="31"/>
      <c r="I301" s="31"/>
      <c r="J301" s="31"/>
      <c r="K301" s="23">
        <f>SUM(K302)</f>
        <v>4186646.4999999995</v>
      </c>
      <c r="L301" s="41"/>
      <c r="M301" s="41"/>
    </row>
    <row r="302" spans="1:13" s="17" customFormat="1" x14ac:dyDescent="0.2">
      <c r="A302" s="112"/>
      <c r="B302" s="29" t="s">
        <v>257</v>
      </c>
      <c r="C302" s="81">
        <v>918</v>
      </c>
      <c r="D302" s="76" t="s">
        <v>7</v>
      </c>
      <c r="E302" s="31" t="s">
        <v>4</v>
      </c>
      <c r="F302" s="31"/>
      <c r="G302" s="81"/>
      <c r="H302" s="31"/>
      <c r="I302" s="31"/>
      <c r="J302" s="31"/>
      <c r="K302" s="23">
        <f>K303</f>
        <v>4186646.4999999995</v>
      </c>
      <c r="L302" s="41"/>
      <c r="M302" s="41"/>
    </row>
    <row r="303" spans="1:13" s="17" customFormat="1" x14ac:dyDescent="0.2">
      <c r="A303" s="112"/>
      <c r="B303" s="34" t="s">
        <v>355</v>
      </c>
      <c r="C303" s="81">
        <v>918</v>
      </c>
      <c r="D303" s="76" t="s">
        <v>7</v>
      </c>
      <c r="E303" s="31" t="s">
        <v>4</v>
      </c>
      <c r="F303" s="31" t="s">
        <v>4</v>
      </c>
      <c r="G303" s="31"/>
      <c r="H303" s="31"/>
      <c r="I303" s="31"/>
      <c r="J303" s="76"/>
      <c r="K303" s="23">
        <f>K304</f>
        <v>4186646.4999999995</v>
      </c>
      <c r="L303" s="41"/>
      <c r="M303" s="41"/>
    </row>
    <row r="304" spans="1:13" s="17" customFormat="1" ht="63" x14ac:dyDescent="0.2">
      <c r="A304" s="112"/>
      <c r="B304" s="29" t="s">
        <v>472</v>
      </c>
      <c r="C304" s="81">
        <v>918</v>
      </c>
      <c r="D304" s="76" t="s">
        <v>7</v>
      </c>
      <c r="E304" s="31" t="s">
        <v>4</v>
      </c>
      <c r="F304" s="31" t="s">
        <v>4</v>
      </c>
      <c r="G304" s="31" t="s">
        <v>90</v>
      </c>
      <c r="H304" s="31"/>
      <c r="I304" s="31"/>
      <c r="J304" s="76"/>
      <c r="K304" s="23">
        <f>K305+K314</f>
        <v>4186646.4999999995</v>
      </c>
      <c r="L304" s="41"/>
      <c r="M304" s="41"/>
    </row>
    <row r="305" spans="1:11" s="17" customFormat="1" ht="31.5" x14ac:dyDescent="0.2">
      <c r="A305" s="112"/>
      <c r="B305" s="34" t="s">
        <v>473</v>
      </c>
      <c r="C305" s="81">
        <v>918</v>
      </c>
      <c r="D305" s="76" t="s">
        <v>7</v>
      </c>
      <c r="E305" s="31" t="s">
        <v>4</v>
      </c>
      <c r="F305" s="31" t="s">
        <v>4</v>
      </c>
      <c r="G305" s="31" t="s">
        <v>90</v>
      </c>
      <c r="H305" s="31" t="s">
        <v>2</v>
      </c>
      <c r="I305" s="31"/>
      <c r="J305" s="76"/>
      <c r="K305" s="23">
        <f>K306+K312+K308+K310</f>
        <v>3710827.5999999996</v>
      </c>
    </row>
    <row r="306" spans="1:11" s="17" customFormat="1" x14ac:dyDescent="0.2">
      <c r="A306" s="112"/>
      <c r="B306" s="29" t="s">
        <v>403</v>
      </c>
      <c r="C306" s="81">
        <v>918</v>
      </c>
      <c r="D306" s="76" t="s">
        <v>7</v>
      </c>
      <c r="E306" s="31" t="s">
        <v>4</v>
      </c>
      <c r="F306" s="31" t="s">
        <v>4</v>
      </c>
      <c r="G306" s="31" t="s">
        <v>90</v>
      </c>
      <c r="H306" s="31" t="s">
        <v>2</v>
      </c>
      <c r="I306" s="31" t="s">
        <v>569</v>
      </c>
      <c r="J306" s="76"/>
      <c r="K306" s="23">
        <f>K307</f>
        <v>2558670.4</v>
      </c>
    </row>
    <row r="307" spans="1:11" s="17" customFormat="1" ht="31.5" x14ac:dyDescent="0.2">
      <c r="A307" s="112"/>
      <c r="B307" s="34" t="s">
        <v>75</v>
      </c>
      <c r="C307" s="81">
        <v>918</v>
      </c>
      <c r="D307" s="76" t="s">
        <v>7</v>
      </c>
      <c r="E307" s="31" t="s">
        <v>4</v>
      </c>
      <c r="F307" s="31" t="s">
        <v>4</v>
      </c>
      <c r="G307" s="31" t="s">
        <v>90</v>
      </c>
      <c r="H307" s="31" t="s">
        <v>2</v>
      </c>
      <c r="I307" s="31" t="s">
        <v>569</v>
      </c>
      <c r="J307" s="76" t="s">
        <v>54</v>
      </c>
      <c r="K307" s="23">
        <f>2545877+12793.4</f>
        <v>2558670.4</v>
      </c>
    </row>
    <row r="308" spans="1:11" s="17" customFormat="1" ht="47.25" x14ac:dyDescent="0.2">
      <c r="A308" s="112"/>
      <c r="B308" s="34" t="s">
        <v>641</v>
      </c>
      <c r="C308" s="81">
        <v>918</v>
      </c>
      <c r="D308" s="76" t="s">
        <v>7</v>
      </c>
      <c r="E308" s="31" t="s">
        <v>4</v>
      </c>
      <c r="F308" s="31" t="s">
        <v>4</v>
      </c>
      <c r="G308" s="31" t="s">
        <v>90</v>
      </c>
      <c r="H308" s="31" t="s">
        <v>2</v>
      </c>
      <c r="I308" s="31" t="s">
        <v>640</v>
      </c>
      <c r="J308" s="76"/>
      <c r="K308" s="23">
        <f>K309</f>
        <v>34447.799999999996</v>
      </c>
    </row>
    <row r="309" spans="1:11" s="17" customFormat="1" ht="31.5" x14ac:dyDescent="0.2">
      <c r="A309" s="112"/>
      <c r="B309" s="34" t="s">
        <v>75</v>
      </c>
      <c r="C309" s="81">
        <v>918</v>
      </c>
      <c r="D309" s="76" t="s">
        <v>7</v>
      </c>
      <c r="E309" s="31" t="s">
        <v>4</v>
      </c>
      <c r="F309" s="31" t="s">
        <v>4</v>
      </c>
      <c r="G309" s="31" t="s">
        <v>90</v>
      </c>
      <c r="H309" s="31" t="s">
        <v>2</v>
      </c>
      <c r="I309" s="31" t="s">
        <v>640</v>
      </c>
      <c r="J309" s="76" t="s">
        <v>54</v>
      </c>
      <c r="K309" s="23">
        <f>32409.1+2038.7</f>
        <v>34447.799999999996</v>
      </c>
    </row>
    <row r="310" spans="1:11" s="17" customFormat="1" x14ac:dyDescent="0.2">
      <c r="A310" s="112"/>
      <c r="B310" s="34" t="s">
        <v>525</v>
      </c>
      <c r="C310" s="81">
        <v>918</v>
      </c>
      <c r="D310" s="76" t="s">
        <v>7</v>
      </c>
      <c r="E310" s="31" t="s">
        <v>4</v>
      </c>
      <c r="F310" s="31" t="s">
        <v>4</v>
      </c>
      <c r="G310" s="31" t="s">
        <v>90</v>
      </c>
      <c r="H310" s="31" t="s">
        <v>2</v>
      </c>
      <c r="I310" s="31" t="s">
        <v>524</v>
      </c>
      <c r="J310" s="76"/>
      <c r="K310" s="23">
        <f>K311</f>
        <v>1044425.5</v>
      </c>
    </row>
    <row r="311" spans="1:11" s="17" customFormat="1" ht="31.5" x14ac:dyDescent="0.2">
      <c r="A311" s="112"/>
      <c r="B311" s="34" t="s">
        <v>75</v>
      </c>
      <c r="C311" s="81">
        <v>918</v>
      </c>
      <c r="D311" s="76" t="s">
        <v>7</v>
      </c>
      <c r="E311" s="31" t="s">
        <v>4</v>
      </c>
      <c r="F311" s="31" t="s">
        <v>4</v>
      </c>
      <c r="G311" s="31" t="s">
        <v>90</v>
      </c>
      <c r="H311" s="31" t="s">
        <v>2</v>
      </c>
      <c r="I311" s="31" t="s">
        <v>524</v>
      </c>
      <c r="J311" s="76" t="s">
        <v>54</v>
      </c>
      <c r="K311" s="23">
        <f>981760+62665.5</f>
        <v>1044425.5</v>
      </c>
    </row>
    <row r="312" spans="1:11" s="17" customFormat="1" x14ac:dyDescent="0.2">
      <c r="A312" s="112"/>
      <c r="B312" s="29" t="s">
        <v>399</v>
      </c>
      <c r="C312" s="81">
        <v>918</v>
      </c>
      <c r="D312" s="76" t="s">
        <v>7</v>
      </c>
      <c r="E312" s="31" t="s">
        <v>4</v>
      </c>
      <c r="F312" s="31" t="s">
        <v>4</v>
      </c>
      <c r="G312" s="31" t="s">
        <v>90</v>
      </c>
      <c r="H312" s="31" t="s">
        <v>2</v>
      </c>
      <c r="I312" s="31" t="s">
        <v>400</v>
      </c>
      <c r="J312" s="76"/>
      <c r="K312" s="23">
        <f>K313</f>
        <v>73283.900000000009</v>
      </c>
    </row>
    <row r="313" spans="1:11" s="17" customFormat="1" ht="31.5" x14ac:dyDescent="0.2">
      <c r="A313" s="112"/>
      <c r="B313" s="34" t="s">
        <v>75</v>
      </c>
      <c r="C313" s="81">
        <v>918</v>
      </c>
      <c r="D313" s="76" t="s">
        <v>7</v>
      </c>
      <c r="E313" s="31" t="s">
        <v>4</v>
      </c>
      <c r="F313" s="31" t="s">
        <v>4</v>
      </c>
      <c r="G313" s="31" t="s">
        <v>90</v>
      </c>
      <c r="H313" s="31" t="s">
        <v>2</v>
      </c>
      <c r="I313" s="31" t="s">
        <v>400</v>
      </c>
      <c r="J313" s="76" t="s">
        <v>54</v>
      </c>
      <c r="K313" s="23">
        <f>68886.8+4397.1</f>
        <v>73283.900000000009</v>
      </c>
    </row>
    <row r="314" spans="1:11" s="17" customFormat="1" ht="31.5" x14ac:dyDescent="0.2">
      <c r="A314" s="112"/>
      <c r="B314" s="34" t="s">
        <v>696</v>
      </c>
      <c r="C314" s="81">
        <v>918</v>
      </c>
      <c r="D314" s="76" t="s">
        <v>7</v>
      </c>
      <c r="E314" s="31" t="s">
        <v>4</v>
      </c>
      <c r="F314" s="31" t="s">
        <v>4</v>
      </c>
      <c r="G314" s="31" t="s">
        <v>90</v>
      </c>
      <c r="H314" s="31" t="s">
        <v>667</v>
      </c>
      <c r="I314" s="31"/>
      <c r="J314" s="76"/>
      <c r="K314" s="23">
        <f>K315</f>
        <v>475818.89999999997</v>
      </c>
    </row>
    <row r="315" spans="1:11" s="17" customFormat="1" ht="31.5" x14ac:dyDescent="0.2">
      <c r="A315" s="112"/>
      <c r="B315" s="34" t="s">
        <v>669</v>
      </c>
      <c r="C315" s="81">
        <v>918</v>
      </c>
      <c r="D315" s="76" t="s">
        <v>7</v>
      </c>
      <c r="E315" s="31" t="s">
        <v>4</v>
      </c>
      <c r="F315" s="31" t="s">
        <v>4</v>
      </c>
      <c r="G315" s="31" t="s">
        <v>90</v>
      </c>
      <c r="H315" s="31" t="s">
        <v>667</v>
      </c>
      <c r="I315" s="31" t="s">
        <v>668</v>
      </c>
      <c r="J315" s="76"/>
      <c r="K315" s="23">
        <f>K316</f>
        <v>475818.89999999997</v>
      </c>
    </row>
    <row r="316" spans="1:11" s="17" customFormat="1" ht="31.5" x14ac:dyDescent="0.2">
      <c r="A316" s="112"/>
      <c r="B316" s="34" t="s">
        <v>75</v>
      </c>
      <c r="C316" s="81">
        <v>918</v>
      </c>
      <c r="D316" s="76" t="s">
        <v>7</v>
      </c>
      <c r="E316" s="31" t="s">
        <v>4</v>
      </c>
      <c r="F316" s="31" t="s">
        <v>4</v>
      </c>
      <c r="G316" s="31" t="s">
        <v>90</v>
      </c>
      <c r="H316" s="31" t="s">
        <v>667</v>
      </c>
      <c r="I316" s="31" t="s">
        <v>668</v>
      </c>
      <c r="J316" s="76" t="s">
        <v>54</v>
      </c>
      <c r="K316" s="23">
        <f>473439.8+2379.1</f>
        <v>475818.89999999997</v>
      </c>
    </row>
    <row r="317" spans="1:11" s="17" customFormat="1" x14ac:dyDescent="0.2">
      <c r="A317" s="112"/>
      <c r="B317" s="29" t="s">
        <v>18</v>
      </c>
      <c r="C317" s="97">
        <v>918</v>
      </c>
      <c r="D317" s="99" t="s">
        <v>8</v>
      </c>
      <c r="E317" s="96"/>
      <c r="F317" s="96"/>
      <c r="G317" s="97"/>
      <c r="H317" s="96"/>
      <c r="I317" s="96"/>
      <c r="J317" s="96"/>
      <c r="K317" s="98">
        <f>K318</f>
        <v>16.7</v>
      </c>
    </row>
    <row r="318" spans="1:11" s="17" customFormat="1" ht="16.5" customHeight="1" x14ac:dyDescent="0.2">
      <c r="A318" s="112"/>
      <c r="B318" s="29" t="s">
        <v>231</v>
      </c>
      <c r="C318" s="75">
        <v>918</v>
      </c>
      <c r="D318" s="76" t="s">
        <v>8</v>
      </c>
      <c r="E318" s="76" t="s">
        <v>7</v>
      </c>
      <c r="F318" s="31"/>
      <c r="G318" s="31"/>
      <c r="H318" s="31"/>
      <c r="I318" s="31"/>
      <c r="J318" s="76"/>
      <c r="K318" s="23">
        <f>SUM(K319)</f>
        <v>16.7</v>
      </c>
    </row>
    <row r="319" spans="1:11" s="17" customFormat="1" x14ac:dyDescent="0.2">
      <c r="A319" s="112"/>
      <c r="B319" s="29" t="s">
        <v>339</v>
      </c>
      <c r="C319" s="75">
        <v>918</v>
      </c>
      <c r="D319" s="76" t="s">
        <v>8</v>
      </c>
      <c r="E319" s="76" t="s">
        <v>7</v>
      </c>
      <c r="F319" s="31" t="s">
        <v>4</v>
      </c>
      <c r="G319" s="31"/>
      <c r="H319" s="31"/>
      <c r="I319" s="31"/>
      <c r="J319" s="76"/>
      <c r="K319" s="23">
        <f>SUM(K320)</f>
        <v>16.7</v>
      </c>
    </row>
    <row r="320" spans="1:11" s="17" customFormat="1" ht="63" x14ac:dyDescent="0.2">
      <c r="A320" s="112"/>
      <c r="B320" s="29" t="s">
        <v>472</v>
      </c>
      <c r="C320" s="75">
        <v>918</v>
      </c>
      <c r="D320" s="76" t="s">
        <v>8</v>
      </c>
      <c r="E320" s="76" t="s">
        <v>7</v>
      </c>
      <c r="F320" s="31" t="s">
        <v>4</v>
      </c>
      <c r="G320" s="31" t="s">
        <v>90</v>
      </c>
      <c r="H320" s="31"/>
      <c r="I320" s="31"/>
      <c r="J320" s="76"/>
      <c r="K320" s="23">
        <f>SUM(K321)</f>
        <v>16.7</v>
      </c>
    </row>
    <row r="321" spans="1:11" s="17" customFormat="1" ht="48" customHeight="1" x14ac:dyDescent="0.2">
      <c r="A321" s="112"/>
      <c r="B321" s="29" t="s">
        <v>474</v>
      </c>
      <c r="C321" s="75">
        <v>918</v>
      </c>
      <c r="D321" s="76" t="s">
        <v>8</v>
      </c>
      <c r="E321" s="76" t="s">
        <v>7</v>
      </c>
      <c r="F321" s="31" t="s">
        <v>4</v>
      </c>
      <c r="G321" s="31" t="s">
        <v>90</v>
      </c>
      <c r="H321" s="31" t="s">
        <v>4</v>
      </c>
      <c r="I321" s="31"/>
      <c r="J321" s="76"/>
      <c r="K321" s="23">
        <f>SUM(K322)</f>
        <v>16.7</v>
      </c>
    </row>
    <row r="322" spans="1:11" s="17" customFormat="1" x14ac:dyDescent="0.2">
      <c r="A322" s="112"/>
      <c r="B322" s="29" t="s">
        <v>233</v>
      </c>
      <c r="C322" s="75">
        <v>918</v>
      </c>
      <c r="D322" s="76" t="s">
        <v>8</v>
      </c>
      <c r="E322" s="76" t="s">
        <v>7</v>
      </c>
      <c r="F322" s="31" t="s">
        <v>4</v>
      </c>
      <c r="G322" s="31" t="s">
        <v>90</v>
      </c>
      <c r="H322" s="31" t="s">
        <v>4</v>
      </c>
      <c r="I322" s="31" t="s">
        <v>232</v>
      </c>
      <c r="J322" s="76"/>
      <c r="K322" s="23">
        <f>SUM(K323)</f>
        <v>16.7</v>
      </c>
    </row>
    <row r="323" spans="1:11" s="17" customFormat="1" ht="31.5" x14ac:dyDescent="0.2">
      <c r="A323" s="112"/>
      <c r="B323" s="29" t="s">
        <v>122</v>
      </c>
      <c r="C323" s="75">
        <v>918</v>
      </c>
      <c r="D323" s="76" t="s">
        <v>8</v>
      </c>
      <c r="E323" s="76" t="s">
        <v>7</v>
      </c>
      <c r="F323" s="31" t="s">
        <v>4</v>
      </c>
      <c r="G323" s="31" t="s">
        <v>90</v>
      </c>
      <c r="H323" s="31" t="s">
        <v>4</v>
      </c>
      <c r="I323" s="31" t="s">
        <v>232</v>
      </c>
      <c r="J323" s="76" t="s">
        <v>49</v>
      </c>
      <c r="K323" s="23">
        <v>16.7</v>
      </c>
    </row>
    <row r="324" spans="1:11" s="17" customFormat="1" ht="31.5" customHeight="1" x14ac:dyDescent="0.2">
      <c r="A324" s="103">
        <v>6</v>
      </c>
      <c r="B324" s="29" t="s">
        <v>450</v>
      </c>
      <c r="C324" s="75">
        <v>920</v>
      </c>
      <c r="D324" s="76"/>
      <c r="E324" s="76"/>
      <c r="F324" s="76"/>
      <c r="G324" s="75"/>
      <c r="H324" s="76"/>
      <c r="I324" s="76"/>
      <c r="J324" s="76"/>
      <c r="K324" s="23">
        <f>SUM(K325+K368)</f>
        <v>149707.20000000001</v>
      </c>
    </row>
    <row r="325" spans="1:11" s="17" customFormat="1" ht="18" customHeight="1" x14ac:dyDescent="0.2">
      <c r="A325" s="103"/>
      <c r="B325" s="29" t="s">
        <v>14</v>
      </c>
      <c r="C325" s="75">
        <v>920</v>
      </c>
      <c r="D325" s="76" t="s">
        <v>5</v>
      </c>
      <c r="E325" s="76"/>
      <c r="F325" s="76"/>
      <c r="G325" s="75"/>
      <c r="H325" s="76"/>
      <c r="I325" s="76"/>
      <c r="J325" s="76"/>
      <c r="K325" s="23">
        <f>SUM(K326)</f>
        <v>149686.20000000001</v>
      </c>
    </row>
    <row r="326" spans="1:11" s="17" customFormat="1" ht="31.5" customHeight="1" x14ac:dyDescent="0.2">
      <c r="A326" s="103"/>
      <c r="B326" s="29" t="s">
        <v>221</v>
      </c>
      <c r="C326" s="75">
        <v>920</v>
      </c>
      <c r="D326" s="76" t="s">
        <v>5</v>
      </c>
      <c r="E326" s="31" t="s">
        <v>21</v>
      </c>
      <c r="F326" s="76"/>
      <c r="G326" s="75"/>
      <c r="H326" s="76"/>
      <c r="I326" s="76"/>
      <c r="J326" s="76"/>
      <c r="K326" s="23">
        <f>SUM(K327)</f>
        <v>149686.20000000001</v>
      </c>
    </row>
    <row r="327" spans="1:11" s="17" customFormat="1" ht="31.5" customHeight="1" x14ac:dyDescent="0.2">
      <c r="A327" s="103"/>
      <c r="B327" s="34" t="s">
        <v>144</v>
      </c>
      <c r="C327" s="75">
        <v>920</v>
      </c>
      <c r="D327" s="76" t="s">
        <v>5</v>
      </c>
      <c r="E327" s="31" t="s">
        <v>21</v>
      </c>
      <c r="F327" s="76" t="s">
        <v>40</v>
      </c>
      <c r="G327" s="75"/>
      <c r="H327" s="76"/>
      <c r="I327" s="76"/>
      <c r="J327" s="76"/>
      <c r="K327" s="23">
        <f>SUM(K328+K350+K358+K364)</f>
        <v>149686.20000000001</v>
      </c>
    </row>
    <row r="328" spans="1:11" s="17" customFormat="1" ht="31.5" customHeight="1" x14ac:dyDescent="0.2">
      <c r="A328" s="103"/>
      <c r="B328" s="34" t="s">
        <v>162</v>
      </c>
      <c r="C328" s="75">
        <v>920</v>
      </c>
      <c r="D328" s="76" t="s">
        <v>5</v>
      </c>
      <c r="E328" s="31" t="s">
        <v>21</v>
      </c>
      <c r="F328" s="76" t="s">
        <v>40</v>
      </c>
      <c r="G328" s="75">
        <v>1</v>
      </c>
      <c r="H328" s="76"/>
      <c r="I328" s="76"/>
      <c r="J328" s="76"/>
      <c r="K328" s="23">
        <f>SUM(K329+K338+K347)</f>
        <v>91022.3</v>
      </c>
    </row>
    <row r="329" spans="1:11" s="17" customFormat="1" ht="31.5" customHeight="1" x14ac:dyDescent="0.2">
      <c r="A329" s="103"/>
      <c r="B329" s="34" t="s">
        <v>124</v>
      </c>
      <c r="C329" s="75">
        <v>920</v>
      </c>
      <c r="D329" s="76" t="s">
        <v>5</v>
      </c>
      <c r="E329" s="31" t="s">
        <v>21</v>
      </c>
      <c r="F329" s="76" t="s">
        <v>40</v>
      </c>
      <c r="G329" s="75">
        <v>1</v>
      </c>
      <c r="H329" s="76" t="s">
        <v>2</v>
      </c>
      <c r="I329" s="76"/>
      <c r="J329" s="76"/>
      <c r="K329" s="23">
        <f>SUM(K330+K336+K334)</f>
        <v>81572.900000000009</v>
      </c>
    </row>
    <row r="330" spans="1:11" s="17" customFormat="1" ht="47.25" customHeight="1" x14ac:dyDescent="0.2">
      <c r="A330" s="103"/>
      <c r="B330" s="34" t="s">
        <v>66</v>
      </c>
      <c r="C330" s="75">
        <v>920</v>
      </c>
      <c r="D330" s="76" t="s">
        <v>5</v>
      </c>
      <c r="E330" s="31" t="s">
        <v>21</v>
      </c>
      <c r="F330" s="76" t="s">
        <v>40</v>
      </c>
      <c r="G330" s="75">
        <v>1</v>
      </c>
      <c r="H330" s="76" t="s">
        <v>2</v>
      </c>
      <c r="I330" s="76" t="s">
        <v>85</v>
      </c>
      <c r="J330" s="76"/>
      <c r="K330" s="23">
        <f t="shared" ref="K330" si="20">SUM(K331:K333)</f>
        <v>77572.900000000009</v>
      </c>
    </row>
    <row r="331" spans="1:11" s="17" customFormat="1" ht="51" customHeight="1" x14ac:dyDescent="0.2">
      <c r="A331" s="103"/>
      <c r="B331" s="29" t="s">
        <v>121</v>
      </c>
      <c r="C331" s="75">
        <v>920</v>
      </c>
      <c r="D331" s="76" t="s">
        <v>5</v>
      </c>
      <c r="E331" s="31" t="s">
        <v>21</v>
      </c>
      <c r="F331" s="76" t="s">
        <v>40</v>
      </c>
      <c r="G331" s="75">
        <v>1</v>
      </c>
      <c r="H331" s="76" t="s">
        <v>2</v>
      </c>
      <c r="I331" s="76" t="s">
        <v>85</v>
      </c>
      <c r="J331" s="76" t="s">
        <v>48</v>
      </c>
      <c r="K331" s="23">
        <f>14296.3+46319.2</f>
        <v>60615.5</v>
      </c>
    </row>
    <row r="332" spans="1:11" s="17" customFormat="1" ht="31.5" customHeight="1" x14ac:dyDescent="0.2">
      <c r="A332" s="103"/>
      <c r="B332" s="29" t="s">
        <v>122</v>
      </c>
      <c r="C332" s="75">
        <v>920</v>
      </c>
      <c r="D332" s="76" t="s">
        <v>5</v>
      </c>
      <c r="E332" s="31" t="s">
        <v>21</v>
      </c>
      <c r="F332" s="76" t="s">
        <v>40</v>
      </c>
      <c r="G332" s="75">
        <v>1</v>
      </c>
      <c r="H332" s="76" t="s">
        <v>2</v>
      </c>
      <c r="I332" s="76" t="s">
        <v>85</v>
      </c>
      <c r="J332" s="76" t="s">
        <v>49</v>
      </c>
      <c r="K332" s="23">
        <f>1475.3+15094.5</f>
        <v>16569.8</v>
      </c>
    </row>
    <row r="333" spans="1:11" s="17" customFormat="1" ht="18" customHeight="1" x14ac:dyDescent="0.2">
      <c r="A333" s="103"/>
      <c r="B333" s="29" t="s">
        <v>50</v>
      </c>
      <c r="C333" s="75">
        <v>920</v>
      </c>
      <c r="D333" s="76" t="s">
        <v>5</v>
      </c>
      <c r="E333" s="31" t="s">
        <v>21</v>
      </c>
      <c r="F333" s="76" t="s">
        <v>40</v>
      </c>
      <c r="G333" s="75">
        <v>1</v>
      </c>
      <c r="H333" s="76" t="s">
        <v>2</v>
      </c>
      <c r="I333" s="76" t="s">
        <v>85</v>
      </c>
      <c r="J333" s="76" t="s">
        <v>51</v>
      </c>
      <c r="K333" s="23">
        <f>302.1+85.5</f>
        <v>387.6</v>
      </c>
    </row>
    <row r="334" spans="1:11" s="17" customFormat="1" ht="18" customHeight="1" x14ac:dyDescent="0.2">
      <c r="A334" s="103"/>
      <c r="B334" s="29" t="s">
        <v>483</v>
      </c>
      <c r="C334" s="75">
        <v>920</v>
      </c>
      <c r="D334" s="76" t="s">
        <v>5</v>
      </c>
      <c r="E334" s="31" t="s">
        <v>21</v>
      </c>
      <c r="F334" s="76" t="s">
        <v>40</v>
      </c>
      <c r="G334" s="75">
        <v>1</v>
      </c>
      <c r="H334" s="76" t="s">
        <v>2</v>
      </c>
      <c r="I334" s="76" t="s">
        <v>159</v>
      </c>
      <c r="J334" s="76"/>
      <c r="K334" s="23">
        <f>SUM(K335)</f>
        <v>1000</v>
      </c>
    </row>
    <row r="335" spans="1:11" s="17" customFormat="1" ht="31.5" customHeight="1" x14ac:dyDescent="0.2">
      <c r="A335" s="103"/>
      <c r="B335" s="29" t="s">
        <v>122</v>
      </c>
      <c r="C335" s="75">
        <v>920</v>
      </c>
      <c r="D335" s="76" t="s">
        <v>5</v>
      </c>
      <c r="E335" s="31" t="s">
        <v>21</v>
      </c>
      <c r="F335" s="76" t="s">
        <v>40</v>
      </c>
      <c r="G335" s="75">
        <v>1</v>
      </c>
      <c r="H335" s="76" t="s">
        <v>2</v>
      </c>
      <c r="I335" s="76" t="s">
        <v>159</v>
      </c>
      <c r="J335" s="76" t="s">
        <v>49</v>
      </c>
      <c r="K335" s="23">
        <v>1000</v>
      </c>
    </row>
    <row r="336" spans="1:11" s="17" customFormat="1" ht="47.25" customHeight="1" x14ac:dyDescent="0.2">
      <c r="A336" s="103"/>
      <c r="B336" s="29" t="s">
        <v>484</v>
      </c>
      <c r="C336" s="75">
        <v>920</v>
      </c>
      <c r="D336" s="76" t="s">
        <v>5</v>
      </c>
      <c r="E336" s="31" t="s">
        <v>21</v>
      </c>
      <c r="F336" s="31" t="s">
        <v>40</v>
      </c>
      <c r="G336" s="31" t="s">
        <v>90</v>
      </c>
      <c r="H336" s="31" t="s">
        <v>2</v>
      </c>
      <c r="I336" s="31" t="s">
        <v>136</v>
      </c>
      <c r="J336" s="76"/>
      <c r="K336" s="23">
        <f>SUM(K337:K337)</f>
        <v>3000</v>
      </c>
    </row>
    <row r="337" spans="1:11" s="17" customFormat="1" ht="31.5" customHeight="1" x14ac:dyDescent="0.2">
      <c r="A337" s="103"/>
      <c r="B337" s="29" t="s">
        <v>122</v>
      </c>
      <c r="C337" s="75">
        <v>920</v>
      </c>
      <c r="D337" s="76" t="s">
        <v>5</v>
      </c>
      <c r="E337" s="31" t="s">
        <v>21</v>
      </c>
      <c r="F337" s="31" t="s">
        <v>40</v>
      </c>
      <c r="G337" s="31" t="s">
        <v>90</v>
      </c>
      <c r="H337" s="31" t="s">
        <v>2</v>
      </c>
      <c r="I337" s="31" t="s">
        <v>136</v>
      </c>
      <c r="J337" s="76" t="s">
        <v>49</v>
      </c>
      <c r="K337" s="23">
        <v>3000</v>
      </c>
    </row>
    <row r="338" spans="1:11" s="17" customFormat="1" ht="47.25" customHeight="1" x14ac:dyDescent="0.2">
      <c r="A338" s="103"/>
      <c r="B338" s="29" t="s">
        <v>356</v>
      </c>
      <c r="C338" s="75">
        <v>920</v>
      </c>
      <c r="D338" s="76" t="s">
        <v>5</v>
      </c>
      <c r="E338" s="31" t="s">
        <v>21</v>
      </c>
      <c r="F338" s="76" t="s">
        <v>40</v>
      </c>
      <c r="G338" s="75">
        <v>1</v>
      </c>
      <c r="H338" s="76" t="s">
        <v>4</v>
      </c>
      <c r="I338" s="76"/>
      <c r="J338" s="76"/>
      <c r="K338" s="23">
        <f>SUM(K339+K343+K345)</f>
        <v>9362.1999999999989</v>
      </c>
    </row>
    <row r="339" spans="1:11" s="17" customFormat="1" ht="18" customHeight="1" x14ac:dyDescent="0.2">
      <c r="A339" s="103"/>
      <c r="B339" s="29" t="s">
        <v>47</v>
      </c>
      <c r="C339" s="75">
        <v>920</v>
      </c>
      <c r="D339" s="76" t="s">
        <v>5</v>
      </c>
      <c r="E339" s="31" t="s">
        <v>21</v>
      </c>
      <c r="F339" s="76" t="s">
        <v>40</v>
      </c>
      <c r="G339" s="75">
        <v>1</v>
      </c>
      <c r="H339" s="76" t="s">
        <v>4</v>
      </c>
      <c r="I339" s="76" t="s">
        <v>78</v>
      </c>
      <c r="J339" s="76"/>
      <c r="K339" s="23">
        <f>SUM(K340:K342)</f>
        <v>9313.9</v>
      </c>
    </row>
    <row r="340" spans="1:11" s="17" customFormat="1" ht="49.5" customHeight="1" x14ac:dyDescent="0.2">
      <c r="A340" s="103"/>
      <c r="B340" s="29" t="s">
        <v>121</v>
      </c>
      <c r="C340" s="75">
        <v>920</v>
      </c>
      <c r="D340" s="76" t="s">
        <v>5</v>
      </c>
      <c r="E340" s="31" t="s">
        <v>21</v>
      </c>
      <c r="F340" s="76" t="s">
        <v>40</v>
      </c>
      <c r="G340" s="75">
        <v>1</v>
      </c>
      <c r="H340" s="76" t="s">
        <v>4</v>
      </c>
      <c r="I340" s="76" t="s">
        <v>78</v>
      </c>
      <c r="J340" s="76" t="s">
        <v>48</v>
      </c>
      <c r="K340" s="23">
        <v>8710.9</v>
      </c>
    </row>
    <row r="341" spans="1:11" s="17" customFormat="1" ht="31.5" customHeight="1" x14ac:dyDescent="0.2">
      <c r="A341" s="103"/>
      <c r="B341" s="29" t="s">
        <v>122</v>
      </c>
      <c r="C341" s="75">
        <v>920</v>
      </c>
      <c r="D341" s="76" t="s">
        <v>5</v>
      </c>
      <c r="E341" s="31" t="s">
        <v>21</v>
      </c>
      <c r="F341" s="76" t="s">
        <v>40</v>
      </c>
      <c r="G341" s="75">
        <v>1</v>
      </c>
      <c r="H341" s="76" t="s">
        <v>4</v>
      </c>
      <c r="I341" s="76" t="s">
        <v>78</v>
      </c>
      <c r="J341" s="76" t="s">
        <v>49</v>
      </c>
      <c r="K341" s="23">
        <v>601</v>
      </c>
    </row>
    <row r="342" spans="1:11" s="17" customFormat="1" ht="18" customHeight="1" x14ac:dyDescent="0.2">
      <c r="A342" s="103"/>
      <c r="B342" s="29" t="s">
        <v>50</v>
      </c>
      <c r="C342" s="75">
        <v>920</v>
      </c>
      <c r="D342" s="76" t="s">
        <v>5</v>
      </c>
      <c r="E342" s="31" t="s">
        <v>21</v>
      </c>
      <c r="F342" s="76" t="s">
        <v>40</v>
      </c>
      <c r="G342" s="75">
        <v>1</v>
      </c>
      <c r="H342" s="76" t="s">
        <v>4</v>
      </c>
      <c r="I342" s="76" t="s">
        <v>78</v>
      </c>
      <c r="J342" s="76" t="s">
        <v>51</v>
      </c>
      <c r="K342" s="23">
        <v>2</v>
      </c>
    </row>
    <row r="343" spans="1:11" s="17" customFormat="1" ht="18" customHeight="1" x14ac:dyDescent="0.2">
      <c r="A343" s="103"/>
      <c r="B343" s="29" t="s">
        <v>230</v>
      </c>
      <c r="C343" s="75">
        <v>920</v>
      </c>
      <c r="D343" s="31" t="s">
        <v>5</v>
      </c>
      <c r="E343" s="31" t="s">
        <v>21</v>
      </c>
      <c r="F343" s="31" t="s">
        <v>40</v>
      </c>
      <c r="G343" s="81">
        <v>1</v>
      </c>
      <c r="H343" s="31" t="s">
        <v>4</v>
      </c>
      <c r="I343" s="31" t="s">
        <v>229</v>
      </c>
      <c r="J343" s="31"/>
      <c r="K343" s="23">
        <f>K344</f>
        <v>20</v>
      </c>
    </row>
    <row r="344" spans="1:11" s="17" customFormat="1" ht="31.5" customHeight="1" x14ac:dyDescent="0.2">
      <c r="A344" s="103"/>
      <c r="B344" s="29" t="s">
        <v>122</v>
      </c>
      <c r="C344" s="75">
        <v>920</v>
      </c>
      <c r="D344" s="31" t="s">
        <v>5</v>
      </c>
      <c r="E344" s="31" t="s">
        <v>21</v>
      </c>
      <c r="F344" s="31" t="s">
        <v>40</v>
      </c>
      <c r="G344" s="81">
        <v>1</v>
      </c>
      <c r="H344" s="31" t="s">
        <v>4</v>
      </c>
      <c r="I344" s="31" t="s">
        <v>229</v>
      </c>
      <c r="J344" s="31" t="s">
        <v>49</v>
      </c>
      <c r="K344" s="23">
        <v>20</v>
      </c>
    </row>
    <row r="345" spans="1:11" s="17" customFormat="1" ht="31.5" customHeight="1" x14ac:dyDescent="0.2">
      <c r="A345" s="103"/>
      <c r="B345" s="39" t="s">
        <v>237</v>
      </c>
      <c r="C345" s="75">
        <v>920</v>
      </c>
      <c r="D345" s="31" t="s">
        <v>5</v>
      </c>
      <c r="E345" s="31" t="s">
        <v>21</v>
      </c>
      <c r="F345" s="31" t="s">
        <v>40</v>
      </c>
      <c r="G345" s="31" t="s">
        <v>90</v>
      </c>
      <c r="H345" s="31" t="s">
        <v>4</v>
      </c>
      <c r="I345" s="31" t="s">
        <v>236</v>
      </c>
      <c r="J345" s="31"/>
      <c r="K345" s="23">
        <f>K346</f>
        <v>28.3</v>
      </c>
    </row>
    <row r="346" spans="1:11" s="17" customFormat="1" ht="31.5" customHeight="1" x14ac:dyDescent="0.2">
      <c r="A346" s="103"/>
      <c r="B346" s="29" t="s">
        <v>122</v>
      </c>
      <c r="C346" s="75">
        <v>920</v>
      </c>
      <c r="D346" s="31" t="s">
        <v>5</v>
      </c>
      <c r="E346" s="31" t="s">
        <v>21</v>
      </c>
      <c r="F346" s="31" t="s">
        <v>40</v>
      </c>
      <c r="G346" s="31" t="s">
        <v>90</v>
      </c>
      <c r="H346" s="31" t="s">
        <v>4</v>
      </c>
      <c r="I346" s="31" t="s">
        <v>236</v>
      </c>
      <c r="J346" s="31" t="s">
        <v>49</v>
      </c>
      <c r="K346" s="23">
        <v>28.3</v>
      </c>
    </row>
    <row r="347" spans="1:11" s="17" customFormat="1" ht="47.25" customHeight="1" x14ac:dyDescent="0.2">
      <c r="A347" s="103"/>
      <c r="B347" s="29" t="s">
        <v>585</v>
      </c>
      <c r="C347" s="75">
        <v>920</v>
      </c>
      <c r="D347" s="31" t="s">
        <v>5</v>
      </c>
      <c r="E347" s="31" t="s">
        <v>21</v>
      </c>
      <c r="F347" s="31" t="s">
        <v>40</v>
      </c>
      <c r="G347" s="31" t="s">
        <v>90</v>
      </c>
      <c r="H347" s="31" t="s">
        <v>5</v>
      </c>
      <c r="I347" s="31"/>
      <c r="J347" s="31"/>
      <c r="K347" s="23">
        <f>K348</f>
        <v>87.2</v>
      </c>
    </row>
    <row r="348" spans="1:11" s="17" customFormat="1" ht="31.5" customHeight="1" x14ac:dyDescent="0.2">
      <c r="A348" s="103"/>
      <c r="B348" s="29" t="s">
        <v>610</v>
      </c>
      <c r="C348" s="75">
        <v>920</v>
      </c>
      <c r="D348" s="31" t="s">
        <v>5</v>
      </c>
      <c r="E348" s="31" t="s">
        <v>21</v>
      </c>
      <c r="F348" s="31" t="s">
        <v>40</v>
      </c>
      <c r="G348" s="31" t="s">
        <v>90</v>
      </c>
      <c r="H348" s="31" t="s">
        <v>5</v>
      </c>
      <c r="I348" s="31" t="s">
        <v>611</v>
      </c>
      <c r="J348" s="31"/>
      <c r="K348" s="23">
        <f>K349</f>
        <v>87.2</v>
      </c>
    </row>
    <row r="349" spans="1:11" s="17" customFormat="1" ht="31.5" customHeight="1" x14ac:dyDescent="0.2">
      <c r="A349" s="103"/>
      <c r="B349" s="29" t="s">
        <v>122</v>
      </c>
      <c r="C349" s="75">
        <v>920</v>
      </c>
      <c r="D349" s="31" t="s">
        <v>5</v>
      </c>
      <c r="E349" s="31" t="s">
        <v>21</v>
      </c>
      <c r="F349" s="31" t="s">
        <v>40</v>
      </c>
      <c r="G349" s="31" t="s">
        <v>90</v>
      </c>
      <c r="H349" s="31" t="s">
        <v>5</v>
      </c>
      <c r="I349" s="31" t="s">
        <v>611</v>
      </c>
      <c r="J349" s="31" t="s">
        <v>49</v>
      </c>
      <c r="K349" s="23">
        <v>87.2</v>
      </c>
    </row>
    <row r="350" spans="1:11" s="17" customFormat="1" ht="18" customHeight="1" x14ac:dyDescent="0.2">
      <c r="A350" s="103"/>
      <c r="B350" s="34" t="s">
        <v>163</v>
      </c>
      <c r="C350" s="75">
        <v>920</v>
      </c>
      <c r="D350" s="76" t="s">
        <v>5</v>
      </c>
      <c r="E350" s="31" t="s">
        <v>21</v>
      </c>
      <c r="F350" s="76" t="s">
        <v>40</v>
      </c>
      <c r="G350" s="75">
        <v>2</v>
      </c>
      <c r="H350" s="76"/>
      <c r="I350" s="76"/>
      <c r="J350" s="76"/>
      <c r="K350" s="23">
        <f>SUM(K351+K355)</f>
        <v>17904</v>
      </c>
    </row>
    <row r="351" spans="1:11" s="17" customFormat="1" ht="60" customHeight="1" x14ac:dyDescent="0.2">
      <c r="A351" s="103"/>
      <c r="B351" s="34" t="s">
        <v>453</v>
      </c>
      <c r="C351" s="75">
        <v>920</v>
      </c>
      <c r="D351" s="76" t="s">
        <v>5</v>
      </c>
      <c r="E351" s="31" t="s">
        <v>21</v>
      </c>
      <c r="F351" s="76" t="s">
        <v>40</v>
      </c>
      <c r="G351" s="75">
        <v>2</v>
      </c>
      <c r="H351" s="76" t="s">
        <v>2</v>
      </c>
      <c r="I351" s="76"/>
      <c r="J351" s="76"/>
      <c r="K351" s="23">
        <f>SUM(K352)</f>
        <v>12531.5</v>
      </c>
    </row>
    <row r="352" spans="1:11" s="17" customFormat="1" ht="47.25" customHeight="1" x14ac:dyDescent="0.2">
      <c r="A352" s="103"/>
      <c r="B352" s="29" t="s">
        <v>66</v>
      </c>
      <c r="C352" s="75">
        <v>920</v>
      </c>
      <c r="D352" s="76" t="s">
        <v>5</v>
      </c>
      <c r="E352" s="31" t="s">
        <v>21</v>
      </c>
      <c r="F352" s="76" t="s">
        <v>40</v>
      </c>
      <c r="G352" s="75">
        <v>2</v>
      </c>
      <c r="H352" s="76" t="s">
        <v>2</v>
      </c>
      <c r="I352" s="76" t="s">
        <v>85</v>
      </c>
      <c r="J352" s="76"/>
      <c r="K352" s="23">
        <f>SUM(K353:K354)</f>
        <v>12531.5</v>
      </c>
    </row>
    <row r="353" spans="1:16" s="17" customFormat="1" ht="49.5" customHeight="1" x14ac:dyDescent="0.2">
      <c r="A353" s="103"/>
      <c r="B353" s="29" t="s">
        <v>121</v>
      </c>
      <c r="C353" s="75">
        <v>920</v>
      </c>
      <c r="D353" s="76" t="s">
        <v>5</v>
      </c>
      <c r="E353" s="31" t="s">
        <v>21</v>
      </c>
      <c r="F353" s="76" t="s">
        <v>40</v>
      </c>
      <c r="G353" s="75">
        <v>2</v>
      </c>
      <c r="H353" s="76" t="s">
        <v>2</v>
      </c>
      <c r="I353" s="76" t="s">
        <v>85</v>
      </c>
      <c r="J353" s="76" t="s">
        <v>48</v>
      </c>
      <c r="K353" s="23">
        <v>11223.6</v>
      </c>
    </row>
    <row r="354" spans="1:16" s="17" customFormat="1" ht="31.5" customHeight="1" x14ac:dyDescent="0.2">
      <c r="A354" s="103"/>
      <c r="B354" s="29" t="s">
        <v>122</v>
      </c>
      <c r="C354" s="75">
        <v>920</v>
      </c>
      <c r="D354" s="76" t="s">
        <v>5</v>
      </c>
      <c r="E354" s="31" t="s">
        <v>21</v>
      </c>
      <c r="F354" s="76" t="s">
        <v>40</v>
      </c>
      <c r="G354" s="75">
        <v>2</v>
      </c>
      <c r="H354" s="76" t="s">
        <v>2</v>
      </c>
      <c r="I354" s="76" t="s">
        <v>85</v>
      </c>
      <c r="J354" s="76" t="s">
        <v>49</v>
      </c>
      <c r="K354" s="23">
        <v>1307.9000000000001</v>
      </c>
    </row>
    <row r="355" spans="1:16" s="17" customFormat="1" ht="31.5" customHeight="1" x14ac:dyDescent="0.2">
      <c r="A355" s="103"/>
      <c r="B355" s="29" t="s">
        <v>194</v>
      </c>
      <c r="C355" s="75">
        <v>920</v>
      </c>
      <c r="D355" s="76" t="s">
        <v>5</v>
      </c>
      <c r="E355" s="31" t="s">
        <v>21</v>
      </c>
      <c r="F355" s="76" t="s">
        <v>40</v>
      </c>
      <c r="G355" s="75">
        <v>2</v>
      </c>
      <c r="H355" s="76" t="s">
        <v>4</v>
      </c>
      <c r="I355" s="76"/>
      <c r="J355" s="76"/>
      <c r="K355" s="23">
        <f>K356</f>
        <v>5372.5</v>
      </c>
    </row>
    <row r="356" spans="1:16" s="17" customFormat="1" ht="29.25" customHeight="1" x14ac:dyDescent="0.2">
      <c r="A356" s="103"/>
      <c r="B356" s="29" t="s">
        <v>660</v>
      </c>
      <c r="C356" s="75">
        <v>920</v>
      </c>
      <c r="D356" s="76" t="s">
        <v>5</v>
      </c>
      <c r="E356" s="31" t="s">
        <v>21</v>
      </c>
      <c r="F356" s="76" t="s">
        <v>40</v>
      </c>
      <c r="G356" s="75">
        <v>2</v>
      </c>
      <c r="H356" s="76" t="s">
        <v>4</v>
      </c>
      <c r="I356" s="76" t="s">
        <v>193</v>
      </c>
      <c r="J356" s="76"/>
      <c r="K356" s="23">
        <f>K357</f>
        <v>5372.5</v>
      </c>
    </row>
    <row r="357" spans="1:16" s="17" customFormat="1" ht="18" customHeight="1" x14ac:dyDescent="0.2">
      <c r="A357" s="103"/>
      <c r="B357" s="29" t="s">
        <v>55</v>
      </c>
      <c r="C357" s="75">
        <v>920</v>
      </c>
      <c r="D357" s="76" t="s">
        <v>5</v>
      </c>
      <c r="E357" s="31" t="s">
        <v>21</v>
      </c>
      <c r="F357" s="76" t="s">
        <v>40</v>
      </c>
      <c r="G357" s="75">
        <v>2</v>
      </c>
      <c r="H357" s="76" t="s">
        <v>4</v>
      </c>
      <c r="I357" s="76" t="s">
        <v>193</v>
      </c>
      <c r="J357" s="76" t="s">
        <v>49</v>
      </c>
      <c r="K357" s="23">
        <v>5372.5</v>
      </c>
    </row>
    <row r="358" spans="1:16" s="17" customFormat="1" ht="18" customHeight="1" x14ac:dyDescent="0.2">
      <c r="A358" s="103"/>
      <c r="B358" s="34" t="s">
        <v>164</v>
      </c>
      <c r="C358" s="75">
        <v>920</v>
      </c>
      <c r="D358" s="76" t="s">
        <v>5</v>
      </c>
      <c r="E358" s="31" t="s">
        <v>21</v>
      </c>
      <c r="F358" s="76" t="s">
        <v>40</v>
      </c>
      <c r="G358" s="75">
        <v>3</v>
      </c>
      <c r="H358" s="76"/>
      <c r="I358" s="76"/>
      <c r="J358" s="76"/>
      <c r="K358" s="23">
        <f t="shared" ref="K358" si="21">SUM(K359)</f>
        <v>39261.4</v>
      </c>
    </row>
    <row r="359" spans="1:16" s="17" customFormat="1" ht="78.75" customHeight="1" x14ac:dyDescent="0.2">
      <c r="A359" s="103"/>
      <c r="B359" s="52" t="s">
        <v>104</v>
      </c>
      <c r="C359" s="75">
        <v>920</v>
      </c>
      <c r="D359" s="76" t="s">
        <v>5</v>
      </c>
      <c r="E359" s="31" t="s">
        <v>21</v>
      </c>
      <c r="F359" s="76" t="s">
        <v>40</v>
      </c>
      <c r="G359" s="75">
        <v>3</v>
      </c>
      <c r="H359" s="76" t="s">
        <v>2</v>
      </c>
      <c r="I359" s="76"/>
      <c r="J359" s="76"/>
      <c r="K359" s="23">
        <f>SUM(K360)</f>
        <v>39261.4</v>
      </c>
    </row>
    <row r="360" spans="1:16" s="17" customFormat="1" ht="47.25" customHeight="1" x14ac:dyDescent="0.2">
      <c r="A360" s="103"/>
      <c r="B360" s="29" t="s">
        <v>66</v>
      </c>
      <c r="C360" s="75">
        <v>920</v>
      </c>
      <c r="D360" s="76" t="s">
        <v>5</v>
      </c>
      <c r="E360" s="31" t="s">
        <v>21</v>
      </c>
      <c r="F360" s="76" t="s">
        <v>40</v>
      </c>
      <c r="G360" s="75">
        <v>3</v>
      </c>
      <c r="H360" s="76" t="s">
        <v>2</v>
      </c>
      <c r="I360" s="76" t="s">
        <v>85</v>
      </c>
      <c r="J360" s="76"/>
      <c r="K360" s="23">
        <f>SUM(K361:K363)</f>
        <v>39261.4</v>
      </c>
    </row>
    <row r="361" spans="1:16" s="17" customFormat="1" ht="49.5" customHeight="1" x14ac:dyDescent="0.2">
      <c r="A361" s="103"/>
      <c r="B361" s="29" t="s">
        <v>121</v>
      </c>
      <c r="C361" s="75">
        <v>920</v>
      </c>
      <c r="D361" s="76" t="s">
        <v>5</v>
      </c>
      <c r="E361" s="31" t="s">
        <v>21</v>
      </c>
      <c r="F361" s="76" t="s">
        <v>40</v>
      </c>
      <c r="G361" s="75">
        <v>3</v>
      </c>
      <c r="H361" s="76" t="s">
        <v>2</v>
      </c>
      <c r="I361" s="76" t="s">
        <v>85</v>
      </c>
      <c r="J361" s="76" t="s">
        <v>48</v>
      </c>
      <c r="K361" s="23">
        <v>29742.400000000001</v>
      </c>
    </row>
    <row r="362" spans="1:16" s="17" customFormat="1" ht="31.5" customHeight="1" x14ac:dyDescent="0.2">
      <c r="A362" s="103"/>
      <c r="B362" s="29" t="s">
        <v>122</v>
      </c>
      <c r="C362" s="75">
        <v>920</v>
      </c>
      <c r="D362" s="76" t="s">
        <v>5</v>
      </c>
      <c r="E362" s="31" t="s">
        <v>21</v>
      </c>
      <c r="F362" s="76" t="s">
        <v>40</v>
      </c>
      <c r="G362" s="75">
        <v>3</v>
      </c>
      <c r="H362" s="76" t="s">
        <v>2</v>
      </c>
      <c r="I362" s="76" t="s">
        <v>85</v>
      </c>
      <c r="J362" s="76" t="s">
        <v>49</v>
      </c>
      <c r="K362" s="23">
        <v>9483.6</v>
      </c>
    </row>
    <row r="363" spans="1:16" s="17" customFormat="1" ht="18" customHeight="1" x14ac:dyDescent="0.2">
      <c r="A363" s="103"/>
      <c r="B363" s="29" t="s">
        <v>50</v>
      </c>
      <c r="C363" s="75">
        <v>920</v>
      </c>
      <c r="D363" s="76" t="s">
        <v>5</v>
      </c>
      <c r="E363" s="31" t="s">
        <v>21</v>
      </c>
      <c r="F363" s="76" t="s">
        <v>40</v>
      </c>
      <c r="G363" s="75">
        <v>3</v>
      </c>
      <c r="H363" s="76" t="s">
        <v>2</v>
      </c>
      <c r="I363" s="76" t="s">
        <v>85</v>
      </c>
      <c r="J363" s="76" t="s">
        <v>51</v>
      </c>
      <c r="K363" s="23">
        <v>35.4</v>
      </c>
    </row>
    <row r="364" spans="1:16" s="17" customFormat="1" ht="47.25" customHeight="1" x14ac:dyDescent="0.2">
      <c r="A364" s="103"/>
      <c r="B364" s="34" t="s">
        <v>573</v>
      </c>
      <c r="C364" s="87" t="s">
        <v>572</v>
      </c>
      <c r="D364" s="87" t="s">
        <v>5</v>
      </c>
      <c r="E364" s="31" t="s">
        <v>21</v>
      </c>
      <c r="F364" s="87" t="s">
        <v>40</v>
      </c>
      <c r="G364" s="87" t="s">
        <v>95</v>
      </c>
      <c r="H364" s="87"/>
      <c r="I364" s="87"/>
      <c r="J364" s="87"/>
      <c r="K364" s="40">
        <f>K365</f>
        <v>1498.4999999999998</v>
      </c>
    </row>
    <row r="365" spans="1:16" s="17" customFormat="1" ht="31.5" customHeight="1" x14ac:dyDescent="0.2">
      <c r="A365" s="103"/>
      <c r="B365" s="34" t="s">
        <v>574</v>
      </c>
      <c r="C365" s="87" t="s">
        <v>572</v>
      </c>
      <c r="D365" s="87" t="s">
        <v>5</v>
      </c>
      <c r="E365" s="31" t="s">
        <v>21</v>
      </c>
      <c r="F365" s="87" t="s">
        <v>40</v>
      </c>
      <c r="G365" s="87" t="s">
        <v>95</v>
      </c>
      <c r="H365" s="87" t="s">
        <v>2</v>
      </c>
      <c r="I365" s="87"/>
      <c r="J365" s="87"/>
      <c r="K365" s="40">
        <f>K366</f>
        <v>1498.4999999999998</v>
      </c>
      <c r="P365" s="23"/>
    </row>
    <row r="366" spans="1:16" s="17" customFormat="1" ht="31.5" customHeight="1" x14ac:dyDescent="0.2">
      <c r="A366" s="103"/>
      <c r="B366" s="34" t="s">
        <v>576</v>
      </c>
      <c r="C366" s="87" t="s">
        <v>572</v>
      </c>
      <c r="D366" s="87" t="s">
        <v>5</v>
      </c>
      <c r="E366" s="31" t="s">
        <v>21</v>
      </c>
      <c r="F366" s="87" t="s">
        <v>40</v>
      </c>
      <c r="G366" s="87" t="s">
        <v>95</v>
      </c>
      <c r="H366" s="87" t="s">
        <v>2</v>
      </c>
      <c r="I366" s="87" t="s">
        <v>575</v>
      </c>
      <c r="J366" s="87"/>
      <c r="K366" s="40">
        <f>K367</f>
        <v>1498.4999999999998</v>
      </c>
      <c r="P366" s="23"/>
    </row>
    <row r="367" spans="1:16" s="17" customFormat="1" ht="31.5" customHeight="1" x14ac:dyDescent="0.2">
      <c r="A367" s="103"/>
      <c r="B367" s="29" t="s">
        <v>122</v>
      </c>
      <c r="C367" s="87" t="s">
        <v>572</v>
      </c>
      <c r="D367" s="87" t="s">
        <v>5</v>
      </c>
      <c r="E367" s="31" t="s">
        <v>21</v>
      </c>
      <c r="F367" s="87" t="s">
        <v>40</v>
      </c>
      <c r="G367" s="87" t="s">
        <v>95</v>
      </c>
      <c r="H367" s="87" t="s">
        <v>2</v>
      </c>
      <c r="I367" s="87" t="s">
        <v>575</v>
      </c>
      <c r="J367" s="87" t="s">
        <v>49</v>
      </c>
      <c r="K367" s="40">
        <f>1498.5+1981.7+783.7-1981.7-783.7</f>
        <v>1498.4999999999998</v>
      </c>
    </row>
    <row r="368" spans="1:16" s="17" customFormat="1" ht="18" customHeight="1" x14ac:dyDescent="0.2">
      <c r="A368" s="103"/>
      <c r="B368" s="29" t="s">
        <v>18</v>
      </c>
      <c r="C368" s="95">
        <v>920</v>
      </c>
      <c r="D368" s="96" t="s">
        <v>8</v>
      </c>
      <c r="E368" s="96"/>
      <c r="F368" s="96"/>
      <c r="G368" s="96"/>
      <c r="H368" s="96"/>
      <c r="I368" s="96"/>
      <c r="J368" s="96"/>
      <c r="K368" s="98">
        <f t="shared" ref="K368:K373" si="22">SUM(K369)</f>
        <v>21</v>
      </c>
    </row>
    <row r="369" spans="1:11" s="17" customFormat="1" ht="19.5" customHeight="1" x14ac:dyDescent="0.2">
      <c r="A369" s="103"/>
      <c r="B369" s="29" t="s">
        <v>231</v>
      </c>
      <c r="C369" s="75">
        <v>920</v>
      </c>
      <c r="D369" s="31" t="s">
        <v>8</v>
      </c>
      <c r="E369" s="31" t="s">
        <v>7</v>
      </c>
      <c r="F369" s="31"/>
      <c r="G369" s="31"/>
      <c r="H369" s="31"/>
      <c r="I369" s="31"/>
      <c r="J369" s="76"/>
      <c r="K369" s="23">
        <f t="shared" si="22"/>
        <v>21</v>
      </c>
    </row>
    <row r="370" spans="1:11" s="17" customFormat="1" ht="31.5" customHeight="1" x14ac:dyDescent="0.2">
      <c r="A370" s="103"/>
      <c r="B370" s="29" t="s">
        <v>144</v>
      </c>
      <c r="C370" s="75">
        <v>920</v>
      </c>
      <c r="D370" s="31" t="s">
        <v>8</v>
      </c>
      <c r="E370" s="31" t="s">
        <v>7</v>
      </c>
      <c r="F370" s="31" t="s">
        <v>40</v>
      </c>
      <c r="G370" s="31"/>
      <c r="H370" s="31"/>
      <c r="I370" s="31"/>
      <c r="J370" s="76"/>
      <c r="K370" s="23">
        <f t="shared" si="22"/>
        <v>21</v>
      </c>
    </row>
    <row r="371" spans="1:11" s="17" customFormat="1" ht="31.5" customHeight="1" x14ac:dyDescent="0.2">
      <c r="A371" s="103"/>
      <c r="B371" s="34" t="s">
        <v>162</v>
      </c>
      <c r="C371" s="75">
        <v>920</v>
      </c>
      <c r="D371" s="31" t="s">
        <v>8</v>
      </c>
      <c r="E371" s="31" t="s">
        <v>7</v>
      </c>
      <c r="F371" s="31" t="s">
        <v>40</v>
      </c>
      <c r="G371" s="31" t="s">
        <v>90</v>
      </c>
      <c r="H371" s="31"/>
      <c r="I371" s="31"/>
      <c r="J371" s="76"/>
      <c r="K371" s="23">
        <f t="shared" si="22"/>
        <v>21</v>
      </c>
    </row>
    <row r="372" spans="1:11" s="17" customFormat="1" ht="47.25" customHeight="1" x14ac:dyDescent="0.2">
      <c r="A372" s="103"/>
      <c r="B372" s="29" t="s">
        <v>356</v>
      </c>
      <c r="C372" s="75">
        <v>920</v>
      </c>
      <c r="D372" s="31" t="s">
        <v>8</v>
      </c>
      <c r="E372" s="31" t="s">
        <v>7</v>
      </c>
      <c r="F372" s="31" t="s">
        <v>40</v>
      </c>
      <c r="G372" s="31" t="s">
        <v>90</v>
      </c>
      <c r="H372" s="31" t="s">
        <v>4</v>
      </c>
      <c r="I372" s="31"/>
      <c r="J372" s="76"/>
      <c r="K372" s="23">
        <f t="shared" si="22"/>
        <v>21</v>
      </c>
    </row>
    <row r="373" spans="1:11" s="17" customFormat="1" ht="18" customHeight="1" x14ac:dyDescent="0.2">
      <c r="A373" s="103"/>
      <c r="B373" s="29" t="s">
        <v>233</v>
      </c>
      <c r="C373" s="75">
        <v>920</v>
      </c>
      <c r="D373" s="31" t="s">
        <v>8</v>
      </c>
      <c r="E373" s="31" t="s">
        <v>7</v>
      </c>
      <c r="F373" s="31" t="s">
        <v>40</v>
      </c>
      <c r="G373" s="31" t="s">
        <v>90</v>
      </c>
      <c r="H373" s="31" t="s">
        <v>4</v>
      </c>
      <c r="I373" s="31" t="s">
        <v>232</v>
      </c>
      <c r="J373" s="76"/>
      <c r="K373" s="23">
        <f t="shared" si="22"/>
        <v>21</v>
      </c>
    </row>
    <row r="374" spans="1:11" s="17" customFormat="1" ht="31.5" customHeight="1" x14ac:dyDescent="0.2">
      <c r="A374" s="103"/>
      <c r="B374" s="29" t="s">
        <v>122</v>
      </c>
      <c r="C374" s="75">
        <v>920</v>
      </c>
      <c r="D374" s="31" t="s">
        <v>8</v>
      </c>
      <c r="E374" s="31" t="s">
        <v>7</v>
      </c>
      <c r="F374" s="31" t="s">
        <v>40</v>
      </c>
      <c r="G374" s="31" t="s">
        <v>90</v>
      </c>
      <c r="H374" s="31" t="s">
        <v>4</v>
      </c>
      <c r="I374" s="31" t="s">
        <v>232</v>
      </c>
      <c r="J374" s="76" t="s">
        <v>49</v>
      </c>
      <c r="K374" s="23">
        <v>21</v>
      </c>
    </row>
    <row r="375" spans="1:11" s="17" customFormat="1" ht="31.5" customHeight="1" x14ac:dyDescent="0.2">
      <c r="A375" s="104">
        <v>7</v>
      </c>
      <c r="B375" s="29" t="s">
        <v>357</v>
      </c>
      <c r="C375" s="75">
        <v>921</v>
      </c>
      <c r="D375" s="76"/>
      <c r="E375" s="76"/>
      <c r="F375" s="76"/>
      <c r="G375" s="75"/>
      <c r="H375" s="76"/>
      <c r="I375" s="76"/>
      <c r="J375" s="76"/>
      <c r="K375" s="23">
        <f>SUM(K376+K394)</f>
        <v>159234.29999999999</v>
      </c>
    </row>
    <row r="376" spans="1:11" s="17" customFormat="1" ht="18" customHeight="1" x14ac:dyDescent="0.2">
      <c r="A376" s="105"/>
      <c r="B376" s="29" t="s">
        <v>1</v>
      </c>
      <c r="C376" s="75">
        <v>921</v>
      </c>
      <c r="D376" s="76" t="s">
        <v>2</v>
      </c>
      <c r="E376" s="76"/>
      <c r="F376" s="76"/>
      <c r="G376" s="75"/>
      <c r="H376" s="76"/>
      <c r="I376" s="76"/>
      <c r="J376" s="76"/>
      <c r="K376" s="23">
        <f t="shared" ref="K376" si="23">SUM(K377)</f>
        <v>64800.5</v>
      </c>
    </row>
    <row r="377" spans="1:11" s="17" customFormat="1" ht="18" customHeight="1" x14ac:dyDescent="0.2">
      <c r="A377" s="105"/>
      <c r="B377" s="29" t="s">
        <v>9</v>
      </c>
      <c r="C377" s="75">
        <v>921</v>
      </c>
      <c r="D377" s="76" t="s">
        <v>2</v>
      </c>
      <c r="E377" s="76" t="s">
        <v>40</v>
      </c>
      <c r="F377" s="76"/>
      <c r="G377" s="75"/>
      <c r="H377" s="76"/>
      <c r="I377" s="76"/>
      <c r="J377" s="76"/>
      <c r="K377" s="23">
        <f>SUM(K378)</f>
        <v>64800.5</v>
      </c>
    </row>
    <row r="378" spans="1:11" s="17" customFormat="1" ht="16.5" customHeight="1" x14ac:dyDescent="0.2">
      <c r="A378" s="105"/>
      <c r="B378" s="34" t="s">
        <v>165</v>
      </c>
      <c r="C378" s="75">
        <v>921</v>
      </c>
      <c r="D378" s="76" t="s">
        <v>2</v>
      </c>
      <c r="E378" s="76" t="s">
        <v>40</v>
      </c>
      <c r="F378" s="76" t="s">
        <v>92</v>
      </c>
      <c r="G378" s="75"/>
      <c r="H378" s="76"/>
      <c r="I378" s="76"/>
      <c r="J378" s="76"/>
      <c r="K378" s="23">
        <f>K379</f>
        <v>64800.5</v>
      </c>
    </row>
    <row r="379" spans="1:11" s="17" customFormat="1" ht="47.25" customHeight="1" x14ac:dyDescent="0.2">
      <c r="A379" s="105"/>
      <c r="B379" s="34" t="s">
        <v>498</v>
      </c>
      <c r="C379" s="75">
        <v>921</v>
      </c>
      <c r="D379" s="76" t="s">
        <v>2</v>
      </c>
      <c r="E379" s="76" t="s">
        <v>40</v>
      </c>
      <c r="F379" s="76" t="s">
        <v>92</v>
      </c>
      <c r="G379" s="75">
        <v>1</v>
      </c>
      <c r="H379" s="76"/>
      <c r="I379" s="76"/>
      <c r="J379" s="76"/>
      <c r="K379" s="23">
        <f>SUM(K380+K383+K387+K391)</f>
        <v>64800.5</v>
      </c>
    </row>
    <row r="380" spans="1:11" s="17" customFormat="1" ht="18" customHeight="1" x14ac:dyDescent="0.2">
      <c r="A380" s="105"/>
      <c r="B380" s="34" t="s">
        <v>448</v>
      </c>
      <c r="C380" s="75">
        <v>921</v>
      </c>
      <c r="D380" s="76" t="s">
        <v>2</v>
      </c>
      <c r="E380" s="76" t="s">
        <v>40</v>
      </c>
      <c r="F380" s="76" t="s">
        <v>92</v>
      </c>
      <c r="G380" s="75">
        <v>1</v>
      </c>
      <c r="H380" s="76" t="s">
        <v>2</v>
      </c>
      <c r="I380" s="76"/>
      <c r="J380" s="76"/>
      <c r="K380" s="23">
        <f>SUM(K381)</f>
        <v>43881.7</v>
      </c>
    </row>
    <row r="381" spans="1:11" s="17" customFormat="1" ht="47.25" customHeight="1" x14ac:dyDescent="0.2">
      <c r="A381" s="105"/>
      <c r="B381" s="34" t="s">
        <v>66</v>
      </c>
      <c r="C381" s="75">
        <v>921</v>
      </c>
      <c r="D381" s="76" t="s">
        <v>2</v>
      </c>
      <c r="E381" s="76" t="s">
        <v>40</v>
      </c>
      <c r="F381" s="76" t="s">
        <v>92</v>
      </c>
      <c r="G381" s="75">
        <v>1</v>
      </c>
      <c r="H381" s="76" t="s">
        <v>2</v>
      </c>
      <c r="I381" s="76" t="s">
        <v>85</v>
      </c>
      <c r="J381" s="76"/>
      <c r="K381" s="23">
        <f>SUM(K382:K382)</f>
        <v>43881.7</v>
      </c>
    </row>
    <row r="382" spans="1:11" s="17" customFormat="1" ht="31.5" customHeight="1" x14ac:dyDescent="0.2">
      <c r="A382" s="105"/>
      <c r="B382" s="38" t="s">
        <v>120</v>
      </c>
      <c r="C382" s="75">
        <v>921</v>
      </c>
      <c r="D382" s="76" t="s">
        <v>2</v>
      </c>
      <c r="E382" s="76" t="s">
        <v>40</v>
      </c>
      <c r="F382" s="76" t="s">
        <v>92</v>
      </c>
      <c r="G382" s="75">
        <v>1</v>
      </c>
      <c r="H382" s="76" t="s">
        <v>2</v>
      </c>
      <c r="I382" s="76" t="s">
        <v>85</v>
      </c>
      <c r="J382" s="76" t="s">
        <v>59</v>
      </c>
      <c r="K382" s="23">
        <v>43881.7</v>
      </c>
    </row>
    <row r="383" spans="1:11" s="17" customFormat="1" ht="47.25" customHeight="1" x14ac:dyDescent="0.2">
      <c r="A383" s="105"/>
      <c r="B383" s="34" t="s">
        <v>358</v>
      </c>
      <c r="C383" s="75">
        <v>921</v>
      </c>
      <c r="D383" s="76" t="s">
        <v>2</v>
      </c>
      <c r="E383" s="76" t="s">
        <v>40</v>
      </c>
      <c r="F383" s="76" t="s">
        <v>92</v>
      </c>
      <c r="G383" s="75">
        <v>1</v>
      </c>
      <c r="H383" s="76" t="s">
        <v>4</v>
      </c>
      <c r="I383" s="76"/>
      <c r="J383" s="76"/>
      <c r="K383" s="23">
        <f>SUM(K384)</f>
        <v>20317.400000000001</v>
      </c>
    </row>
    <row r="384" spans="1:11" s="17" customFormat="1" ht="18" customHeight="1" x14ac:dyDescent="0.2">
      <c r="A384" s="105"/>
      <c r="B384" s="29" t="s">
        <v>47</v>
      </c>
      <c r="C384" s="75">
        <v>921</v>
      </c>
      <c r="D384" s="76" t="s">
        <v>2</v>
      </c>
      <c r="E384" s="76" t="s">
        <v>40</v>
      </c>
      <c r="F384" s="76" t="s">
        <v>92</v>
      </c>
      <c r="G384" s="75">
        <v>1</v>
      </c>
      <c r="H384" s="76" t="s">
        <v>4</v>
      </c>
      <c r="I384" s="76" t="s">
        <v>78</v>
      </c>
      <c r="J384" s="76"/>
      <c r="K384" s="23">
        <f>SUM(K385:K386)</f>
        <v>20317.400000000001</v>
      </c>
    </row>
    <row r="385" spans="1:11" s="17" customFormat="1" ht="50.25" customHeight="1" x14ac:dyDescent="0.2">
      <c r="A385" s="105"/>
      <c r="B385" s="29" t="s">
        <v>121</v>
      </c>
      <c r="C385" s="75">
        <v>921</v>
      </c>
      <c r="D385" s="76" t="s">
        <v>2</v>
      </c>
      <c r="E385" s="76" t="s">
        <v>40</v>
      </c>
      <c r="F385" s="76" t="s">
        <v>92</v>
      </c>
      <c r="G385" s="75">
        <v>1</v>
      </c>
      <c r="H385" s="76" t="s">
        <v>4</v>
      </c>
      <c r="I385" s="76" t="s">
        <v>78</v>
      </c>
      <c r="J385" s="76" t="s">
        <v>48</v>
      </c>
      <c r="K385" s="23">
        <v>19651</v>
      </c>
    </row>
    <row r="386" spans="1:11" s="17" customFormat="1" ht="31.5" customHeight="1" x14ac:dyDescent="0.2">
      <c r="A386" s="105"/>
      <c r="B386" s="29" t="s">
        <v>122</v>
      </c>
      <c r="C386" s="75">
        <v>921</v>
      </c>
      <c r="D386" s="76" t="s">
        <v>2</v>
      </c>
      <c r="E386" s="76" t="s">
        <v>40</v>
      </c>
      <c r="F386" s="76" t="s">
        <v>92</v>
      </c>
      <c r="G386" s="75">
        <v>1</v>
      </c>
      <c r="H386" s="76" t="s">
        <v>4</v>
      </c>
      <c r="I386" s="76" t="s">
        <v>78</v>
      </c>
      <c r="J386" s="76" t="s">
        <v>49</v>
      </c>
      <c r="K386" s="23">
        <f>156.4+510</f>
        <v>666.4</v>
      </c>
    </row>
    <row r="387" spans="1:11" s="17" customFormat="1" ht="31.5" customHeight="1" x14ac:dyDescent="0.2">
      <c r="A387" s="105"/>
      <c r="B387" s="29" t="s">
        <v>351</v>
      </c>
      <c r="C387" s="75">
        <v>921</v>
      </c>
      <c r="D387" s="76" t="s">
        <v>2</v>
      </c>
      <c r="E387" s="76" t="s">
        <v>40</v>
      </c>
      <c r="F387" s="76" t="s">
        <v>92</v>
      </c>
      <c r="G387" s="75">
        <v>1</v>
      </c>
      <c r="H387" s="76" t="s">
        <v>5</v>
      </c>
      <c r="I387" s="76"/>
      <c r="J387" s="76"/>
      <c r="K387" s="23">
        <f t="shared" ref="K387" si="24">SUM(K388)</f>
        <v>510</v>
      </c>
    </row>
    <row r="388" spans="1:11" s="17" customFormat="1" ht="31.5" customHeight="1" x14ac:dyDescent="0.2">
      <c r="A388" s="105"/>
      <c r="B388" s="29" t="s">
        <v>166</v>
      </c>
      <c r="C388" s="75">
        <v>921</v>
      </c>
      <c r="D388" s="76" t="s">
        <v>2</v>
      </c>
      <c r="E388" s="76" t="s">
        <v>40</v>
      </c>
      <c r="F388" s="76" t="s">
        <v>92</v>
      </c>
      <c r="G388" s="75">
        <v>1</v>
      </c>
      <c r="H388" s="76" t="s">
        <v>5</v>
      </c>
      <c r="I388" s="76" t="s">
        <v>148</v>
      </c>
      <c r="J388" s="76"/>
      <c r="K388" s="23">
        <f>SUM(K389:K390)</f>
        <v>510</v>
      </c>
    </row>
    <row r="389" spans="1:11" s="17" customFormat="1" ht="31.5" customHeight="1" x14ac:dyDescent="0.2">
      <c r="A389" s="105"/>
      <c r="B389" s="29" t="s">
        <v>122</v>
      </c>
      <c r="C389" s="75">
        <v>921</v>
      </c>
      <c r="D389" s="76" t="s">
        <v>2</v>
      </c>
      <c r="E389" s="76" t="s">
        <v>40</v>
      </c>
      <c r="F389" s="76" t="s">
        <v>92</v>
      </c>
      <c r="G389" s="75">
        <v>1</v>
      </c>
      <c r="H389" s="76" t="s">
        <v>5</v>
      </c>
      <c r="I389" s="76" t="s">
        <v>148</v>
      </c>
      <c r="J389" s="76" t="s">
        <v>49</v>
      </c>
      <c r="K389" s="23">
        <v>490</v>
      </c>
    </row>
    <row r="390" spans="1:11" s="17" customFormat="1" ht="18" customHeight="1" x14ac:dyDescent="0.2">
      <c r="A390" s="105"/>
      <c r="B390" s="29" t="s">
        <v>50</v>
      </c>
      <c r="C390" s="75">
        <v>921</v>
      </c>
      <c r="D390" s="76" t="s">
        <v>2</v>
      </c>
      <c r="E390" s="76" t="s">
        <v>40</v>
      </c>
      <c r="F390" s="76" t="s">
        <v>92</v>
      </c>
      <c r="G390" s="75">
        <v>1</v>
      </c>
      <c r="H390" s="76" t="s">
        <v>5</v>
      </c>
      <c r="I390" s="76" t="s">
        <v>148</v>
      </c>
      <c r="J390" s="76" t="s">
        <v>51</v>
      </c>
      <c r="K390" s="23">
        <v>20</v>
      </c>
    </row>
    <row r="391" spans="1:11" s="17" customFormat="1" ht="31.5" customHeight="1" x14ac:dyDescent="0.2">
      <c r="A391" s="105"/>
      <c r="B391" s="34" t="s">
        <v>217</v>
      </c>
      <c r="C391" s="75">
        <v>921</v>
      </c>
      <c r="D391" s="76" t="s">
        <v>2</v>
      </c>
      <c r="E391" s="76" t="s">
        <v>40</v>
      </c>
      <c r="F391" s="31" t="s">
        <v>92</v>
      </c>
      <c r="G391" s="31" t="s">
        <v>90</v>
      </c>
      <c r="H391" s="31" t="s">
        <v>6</v>
      </c>
      <c r="I391" s="31"/>
      <c r="J391" s="31"/>
      <c r="K391" s="23">
        <f>K392</f>
        <v>91.4</v>
      </c>
    </row>
    <row r="392" spans="1:11" s="17" customFormat="1" ht="63" customHeight="1" x14ac:dyDescent="0.2">
      <c r="A392" s="105"/>
      <c r="B392" s="29" t="s">
        <v>294</v>
      </c>
      <c r="C392" s="75">
        <v>921</v>
      </c>
      <c r="D392" s="76" t="s">
        <v>2</v>
      </c>
      <c r="E392" s="76" t="s">
        <v>40</v>
      </c>
      <c r="F392" s="31" t="s">
        <v>92</v>
      </c>
      <c r="G392" s="31" t="s">
        <v>90</v>
      </c>
      <c r="H392" s="31" t="s">
        <v>6</v>
      </c>
      <c r="I392" s="31" t="s">
        <v>274</v>
      </c>
      <c r="J392" s="31"/>
      <c r="K392" s="23">
        <f>K393</f>
        <v>91.4</v>
      </c>
    </row>
    <row r="393" spans="1:11" s="17" customFormat="1" ht="31.5" customHeight="1" x14ac:dyDescent="0.2">
      <c r="A393" s="105"/>
      <c r="B393" s="29" t="s">
        <v>122</v>
      </c>
      <c r="C393" s="75">
        <v>921</v>
      </c>
      <c r="D393" s="76" t="s">
        <v>2</v>
      </c>
      <c r="E393" s="76" t="s">
        <v>40</v>
      </c>
      <c r="F393" s="31" t="s">
        <v>92</v>
      </c>
      <c r="G393" s="31" t="s">
        <v>90</v>
      </c>
      <c r="H393" s="31" t="s">
        <v>6</v>
      </c>
      <c r="I393" s="31" t="s">
        <v>274</v>
      </c>
      <c r="J393" s="31" t="s">
        <v>49</v>
      </c>
      <c r="K393" s="23">
        <v>91.4</v>
      </c>
    </row>
    <row r="394" spans="1:11" s="17" customFormat="1" ht="18" customHeight="1" x14ac:dyDescent="0.2">
      <c r="A394" s="105"/>
      <c r="B394" s="29" t="s">
        <v>20</v>
      </c>
      <c r="C394" s="75">
        <v>921</v>
      </c>
      <c r="D394" s="76" t="s">
        <v>21</v>
      </c>
      <c r="E394" s="76"/>
      <c r="F394" s="76"/>
      <c r="G394" s="75"/>
      <c r="H394" s="76"/>
      <c r="I394" s="76"/>
      <c r="J394" s="76"/>
      <c r="K394" s="23">
        <f t="shared" ref="K394:K397" si="25">SUM(K395)</f>
        <v>94433.8</v>
      </c>
    </row>
    <row r="395" spans="1:11" s="17" customFormat="1" ht="18" customHeight="1" x14ac:dyDescent="0.2">
      <c r="A395" s="105"/>
      <c r="B395" s="29" t="s">
        <v>29</v>
      </c>
      <c r="C395" s="75">
        <v>921</v>
      </c>
      <c r="D395" s="76" t="s">
        <v>21</v>
      </c>
      <c r="E395" s="76" t="s">
        <v>6</v>
      </c>
      <c r="F395" s="31"/>
      <c r="G395" s="31"/>
      <c r="H395" s="31"/>
      <c r="I395" s="31"/>
      <c r="J395" s="31"/>
      <c r="K395" s="23">
        <f>SUM(K396)</f>
        <v>94433.8</v>
      </c>
    </row>
    <row r="396" spans="1:11" s="17" customFormat="1" ht="19.5" customHeight="1" x14ac:dyDescent="0.2">
      <c r="A396" s="105"/>
      <c r="B396" s="34" t="s">
        <v>165</v>
      </c>
      <c r="C396" s="75">
        <v>921</v>
      </c>
      <c r="D396" s="76" t="s">
        <v>21</v>
      </c>
      <c r="E396" s="76" t="s">
        <v>6</v>
      </c>
      <c r="F396" s="31" t="s">
        <v>92</v>
      </c>
      <c r="G396" s="31"/>
      <c r="H396" s="31"/>
      <c r="I396" s="31"/>
      <c r="J396" s="31"/>
      <c r="K396" s="23">
        <f>SUM(K397)</f>
        <v>94433.8</v>
      </c>
    </row>
    <row r="397" spans="1:11" s="17" customFormat="1" ht="47.25" customHeight="1" x14ac:dyDescent="0.2">
      <c r="A397" s="105"/>
      <c r="B397" s="34" t="s">
        <v>352</v>
      </c>
      <c r="C397" s="75">
        <v>921</v>
      </c>
      <c r="D397" s="76" t="s">
        <v>21</v>
      </c>
      <c r="E397" s="76" t="s">
        <v>6</v>
      </c>
      <c r="F397" s="31" t="s">
        <v>92</v>
      </c>
      <c r="G397" s="31" t="s">
        <v>90</v>
      </c>
      <c r="H397" s="31"/>
      <c r="I397" s="31"/>
      <c r="J397" s="31"/>
      <c r="K397" s="23">
        <f t="shared" si="25"/>
        <v>94433.8</v>
      </c>
    </row>
    <row r="398" spans="1:11" s="17" customFormat="1" ht="31.5" customHeight="1" x14ac:dyDescent="0.2">
      <c r="A398" s="105"/>
      <c r="B398" s="34" t="s">
        <v>217</v>
      </c>
      <c r="C398" s="75">
        <v>921</v>
      </c>
      <c r="D398" s="76" t="s">
        <v>21</v>
      </c>
      <c r="E398" s="76" t="s">
        <v>6</v>
      </c>
      <c r="F398" s="31" t="s">
        <v>92</v>
      </c>
      <c r="G398" s="31" t="s">
        <v>90</v>
      </c>
      <c r="H398" s="31" t="s">
        <v>6</v>
      </c>
      <c r="I398" s="31"/>
      <c r="J398" s="31"/>
      <c r="K398" s="23">
        <f>SUM(K399+K401)</f>
        <v>94433.8</v>
      </c>
    </row>
    <row r="399" spans="1:11" s="17" customFormat="1" ht="66.75" customHeight="1" x14ac:dyDescent="0.2">
      <c r="A399" s="105"/>
      <c r="B399" s="29" t="s">
        <v>294</v>
      </c>
      <c r="C399" s="75">
        <v>921</v>
      </c>
      <c r="D399" s="76" t="s">
        <v>21</v>
      </c>
      <c r="E399" s="76" t="s">
        <v>6</v>
      </c>
      <c r="F399" s="31" t="s">
        <v>92</v>
      </c>
      <c r="G399" s="31" t="s">
        <v>90</v>
      </c>
      <c r="H399" s="31" t="s">
        <v>6</v>
      </c>
      <c r="I399" s="31" t="s">
        <v>274</v>
      </c>
      <c r="J399" s="31"/>
      <c r="K399" s="23">
        <f>SUM(K400:K400)</f>
        <v>81842.600000000006</v>
      </c>
    </row>
    <row r="400" spans="1:11" s="17" customFormat="1" ht="31.5" customHeight="1" x14ac:dyDescent="0.2">
      <c r="A400" s="105"/>
      <c r="B400" s="29" t="s">
        <v>75</v>
      </c>
      <c r="C400" s="75">
        <v>921</v>
      </c>
      <c r="D400" s="76" t="s">
        <v>21</v>
      </c>
      <c r="E400" s="76" t="s">
        <v>6</v>
      </c>
      <c r="F400" s="31" t="s">
        <v>92</v>
      </c>
      <c r="G400" s="31" t="s">
        <v>90</v>
      </c>
      <c r="H400" s="31" t="s">
        <v>6</v>
      </c>
      <c r="I400" s="31" t="s">
        <v>274</v>
      </c>
      <c r="J400" s="31" t="s">
        <v>54</v>
      </c>
      <c r="K400" s="23">
        <v>81842.600000000006</v>
      </c>
    </row>
    <row r="401" spans="1:11" s="17" customFormat="1" ht="69.75" customHeight="1" x14ac:dyDescent="0.2">
      <c r="A401" s="80"/>
      <c r="B401" s="29" t="s">
        <v>294</v>
      </c>
      <c r="C401" s="75">
        <v>921</v>
      </c>
      <c r="D401" s="76" t="s">
        <v>21</v>
      </c>
      <c r="E401" s="76" t="s">
        <v>6</v>
      </c>
      <c r="F401" s="31" t="s">
        <v>92</v>
      </c>
      <c r="G401" s="31" t="s">
        <v>90</v>
      </c>
      <c r="H401" s="31" t="s">
        <v>6</v>
      </c>
      <c r="I401" s="31" t="s">
        <v>404</v>
      </c>
      <c r="J401" s="31"/>
      <c r="K401" s="23">
        <f>SUM(K402)</f>
        <v>12591.2</v>
      </c>
    </row>
    <row r="402" spans="1:11" s="17" customFormat="1" ht="31.5" customHeight="1" x14ac:dyDescent="0.2">
      <c r="A402" s="80"/>
      <c r="B402" s="29" t="s">
        <v>75</v>
      </c>
      <c r="C402" s="75">
        <v>921</v>
      </c>
      <c r="D402" s="76" t="s">
        <v>21</v>
      </c>
      <c r="E402" s="76" t="s">
        <v>6</v>
      </c>
      <c r="F402" s="31" t="s">
        <v>92</v>
      </c>
      <c r="G402" s="31" t="s">
        <v>90</v>
      </c>
      <c r="H402" s="31" t="s">
        <v>6</v>
      </c>
      <c r="I402" s="31" t="s">
        <v>404</v>
      </c>
      <c r="J402" s="31" t="s">
        <v>54</v>
      </c>
      <c r="K402" s="23">
        <v>12591.2</v>
      </c>
    </row>
    <row r="403" spans="1:11" s="17" customFormat="1" ht="31.5" customHeight="1" x14ac:dyDescent="0.2">
      <c r="A403" s="104">
        <v>8</v>
      </c>
      <c r="B403" s="29" t="s">
        <v>359</v>
      </c>
      <c r="C403" s="75">
        <v>923</v>
      </c>
      <c r="D403" s="76"/>
      <c r="E403" s="76"/>
      <c r="F403" s="31"/>
      <c r="G403" s="31"/>
      <c r="H403" s="31"/>
      <c r="I403" s="31"/>
      <c r="J403" s="76"/>
      <c r="K403" s="23">
        <f>K404+K459</f>
        <v>338123.1</v>
      </c>
    </row>
    <row r="404" spans="1:11" s="17" customFormat="1" ht="18" customHeight="1" x14ac:dyDescent="0.2">
      <c r="A404" s="105"/>
      <c r="B404" s="29" t="s">
        <v>41</v>
      </c>
      <c r="C404" s="75">
        <v>923</v>
      </c>
      <c r="D404" s="76" t="s">
        <v>7</v>
      </c>
      <c r="E404" s="76"/>
      <c r="F404" s="31"/>
      <c r="G404" s="31"/>
      <c r="H404" s="31"/>
      <c r="I404" s="31"/>
      <c r="J404" s="94"/>
      <c r="K404" s="40">
        <f>K405+K432+K411</f>
        <v>337997.1</v>
      </c>
    </row>
    <row r="405" spans="1:11" s="17" customFormat="1" ht="18" customHeight="1" x14ac:dyDescent="0.2">
      <c r="A405" s="105"/>
      <c r="B405" s="29" t="s">
        <v>257</v>
      </c>
      <c r="C405" s="75">
        <v>923</v>
      </c>
      <c r="D405" s="76" t="s">
        <v>7</v>
      </c>
      <c r="E405" s="76" t="s">
        <v>4</v>
      </c>
      <c r="F405" s="31"/>
      <c r="G405" s="31"/>
      <c r="H405" s="31"/>
      <c r="I405" s="31"/>
      <c r="J405" s="94"/>
      <c r="K405" s="40">
        <f>K406</f>
        <v>37926.399999999994</v>
      </c>
    </row>
    <row r="406" spans="1:11" s="17" customFormat="1" ht="18" customHeight="1" x14ac:dyDescent="0.2">
      <c r="A406" s="105"/>
      <c r="B406" s="29" t="s">
        <v>515</v>
      </c>
      <c r="C406" s="75">
        <v>923</v>
      </c>
      <c r="D406" s="76" t="s">
        <v>7</v>
      </c>
      <c r="E406" s="76" t="s">
        <v>4</v>
      </c>
      <c r="F406" s="31" t="s">
        <v>30</v>
      </c>
      <c r="G406" s="31"/>
      <c r="H406" s="31"/>
      <c r="I406" s="31"/>
      <c r="J406" s="94"/>
      <c r="K406" s="40">
        <f>K407+K412</f>
        <v>37926.399999999994</v>
      </c>
    </row>
    <row r="407" spans="1:11" s="17" customFormat="1" ht="18" customHeight="1" x14ac:dyDescent="0.2">
      <c r="A407" s="105"/>
      <c r="B407" s="29" t="s">
        <v>480</v>
      </c>
      <c r="C407" s="75">
        <v>923</v>
      </c>
      <c r="D407" s="76" t="s">
        <v>7</v>
      </c>
      <c r="E407" s="76" t="s">
        <v>4</v>
      </c>
      <c r="F407" s="31" t="s">
        <v>30</v>
      </c>
      <c r="G407" s="31" t="s">
        <v>128</v>
      </c>
      <c r="H407" s="31"/>
      <c r="I407" s="31"/>
      <c r="J407" s="94"/>
      <c r="K407" s="40">
        <f>K408</f>
        <v>36977.199999999997</v>
      </c>
    </row>
    <row r="408" spans="1:11" s="17" customFormat="1" ht="18" customHeight="1" x14ac:dyDescent="0.2">
      <c r="A408" s="105"/>
      <c r="B408" s="29" t="s">
        <v>437</v>
      </c>
      <c r="C408" s="75">
        <v>923</v>
      </c>
      <c r="D408" s="76" t="s">
        <v>7</v>
      </c>
      <c r="E408" s="76" t="s">
        <v>4</v>
      </c>
      <c r="F408" s="31" t="s">
        <v>30</v>
      </c>
      <c r="G408" s="31" t="s">
        <v>128</v>
      </c>
      <c r="H408" s="31" t="s">
        <v>2</v>
      </c>
      <c r="I408" s="31"/>
      <c r="J408" s="94"/>
      <c r="K408" s="40">
        <f>K409</f>
        <v>36977.199999999997</v>
      </c>
    </row>
    <row r="409" spans="1:11" s="17" customFormat="1" ht="18" customHeight="1" x14ac:dyDescent="0.2">
      <c r="A409" s="105"/>
      <c r="B409" s="29" t="s">
        <v>628</v>
      </c>
      <c r="C409" s="75">
        <v>923</v>
      </c>
      <c r="D409" s="76" t="s">
        <v>7</v>
      </c>
      <c r="E409" s="76" t="s">
        <v>4</v>
      </c>
      <c r="F409" s="31" t="s">
        <v>30</v>
      </c>
      <c r="G409" s="31" t="s">
        <v>128</v>
      </c>
      <c r="H409" s="31" t="s">
        <v>2</v>
      </c>
      <c r="I409" s="31" t="s">
        <v>629</v>
      </c>
      <c r="J409" s="94"/>
      <c r="K409" s="40">
        <f>K410</f>
        <v>36977.199999999997</v>
      </c>
    </row>
    <row r="410" spans="1:11" s="17" customFormat="1" ht="18" customHeight="1" x14ac:dyDescent="0.2">
      <c r="A410" s="105"/>
      <c r="B410" s="29" t="s">
        <v>50</v>
      </c>
      <c r="C410" s="75">
        <v>923</v>
      </c>
      <c r="D410" s="76" t="s">
        <v>7</v>
      </c>
      <c r="E410" s="76" t="s">
        <v>4</v>
      </c>
      <c r="F410" s="31" t="s">
        <v>30</v>
      </c>
      <c r="G410" s="31" t="s">
        <v>128</v>
      </c>
      <c r="H410" s="31" t="s">
        <v>2</v>
      </c>
      <c r="I410" s="31" t="s">
        <v>629</v>
      </c>
      <c r="J410" s="94" t="s">
        <v>51</v>
      </c>
      <c r="K410" s="100">
        <v>36977.199999999997</v>
      </c>
    </row>
    <row r="411" spans="1:11" s="17" customFormat="1" ht="18" customHeight="1" x14ac:dyDescent="0.2">
      <c r="A411" s="105"/>
      <c r="B411" s="53" t="s">
        <v>447</v>
      </c>
      <c r="C411" s="75">
        <v>923</v>
      </c>
      <c r="D411" s="76" t="s">
        <v>7</v>
      </c>
      <c r="E411" s="76" t="s">
        <v>5</v>
      </c>
      <c r="F411" s="31"/>
      <c r="G411" s="81"/>
      <c r="H411" s="31"/>
      <c r="I411" s="31"/>
      <c r="J411" s="94"/>
      <c r="K411" s="40">
        <f>SUM(K416)</f>
        <v>158041.4</v>
      </c>
    </row>
    <row r="412" spans="1:11" s="17" customFormat="1" ht="18" customHeight="1" x14ac:dyDescent="0.2">
      <c r="A412" s="105"/>
      <c r="B412" s="42" t="s">
        <v>534</v>
      </c>
      <c r="C412" s="86">
        <v>923</v>
      </c>
      <c r="D412" s="87" t="s">
        <v>7</v>
      </c>
      <c r="E412" s="87" t="s">
        <v>4</v>
      </c>
      <c r="F412" s="31" t="s">
        <v>30</v>
      </c>
      <c r="G412" s="31" t="s">
        <v>95</v>
      </c>
      <c r="H412" s="31"/>
      <c r="I412" s="31"/>
      <c r="J412" s="94"/>
      <c r="K412" s="40">
        <f>K413</f>
        <v>949.2</v>
      </c>
    </row>
    <row r="413" spans="1:11" s="17" customFormat="1" ht="18" customHeight="1" x14ac:dyDescent="0.2">
      <c r="A413" s="105"/>
      <c r="B413" s="42" t="s">
        <v>535</v>
      </c>
      <c r="C413" s="86">
        <v>923</v>
      </c>
      <c r="D413" s="87" t="s">
        <v>7</v>
      </c>
      <c r="E413" s="87" t="s">
        <v>4</v>
      </c>
      <c r="F413" s="31" t="s">
        <v>30</v>
      </c>
      <c r="G413" s="31" t="s">
        <v>95</v>
      </c>
      <c r="H413" s="31" t="s">
        <v>2</v>
      </c>
      <c r="I413" s="31"/>
      <c r="J413" s="94"/>
      <c r="K413" s="40">
        <f>K414</f>
        <v>949.2</v>
      </c>
    </row>
    <row r="414" spans="1:11" s="17" customFormat="1" ht="38.25" customHeight="1" x14ac:dyDescent="0.2">
      <c r="A414" s="105"/>
      <c r="B414" s="42" t="s">
        <v>536</v>
      </c>
      <c r="C414" s="86">
        <v>923</v>
      </c>
      <c r="D414" s="87" t="s">
        <v>7</v>
      </c>
      <c r="E414" s="87" t="s">
        <v>4</v>
      </c>
      <c r="F414" s="31" t="s">
        <v>30</v>
      </c>
      <c r="G414" s="31" t="s">
        <v>95</v>
      </c>
      <c r="H414" s="31" t="s">
        <v>2</v>
      </c>
      <c r="I414" s="31" t="s">
        <v>533</v>
      </c>
      <c r="J414" s="94"/>
      <c r="K414" s="40">
        <f>K415</f>
        <v>949.2</v>
      </c>
    </row>
    <row r="415" spans="1:11" s="17" customFormat="1" ht="18" customHeight="1" x14ac:dyDescent="0.2">
      <c r="A415" s="105"/>
      <c r="B415" s="42" t="s">
        <v>122</v>
      </c>
      <c r="C415" s="86">
        <v>923</v>
      </c>
      <c r="D415" s="87" t="s">
        <v>7</v>
      </c>
      <c r="E415" s="87" t="s">
        <v>4</v>
      </c>
      <c r="F415" s="31" t="s">
        <v>30</v>
      </c>
      <c r="G415" s="31" t="s">
        <v>95</v>
      </c>
      <c r="H415" s="31" t="s">
        <v>2</v>
      </c>
      <c r="I415" s="31" t="s">
        <v>533</v>
      </c>
      <c r="J415" s="94" t="s">
        <v>49</v>
      </c>
      <c r="K415" s="40">
        <v>949.2</v>
      </c>
    </row>
    <row r="416" spans="1:11" s="17" customFormat="1" ht="18" customHeight="1" x14ac:dyDescent="0.2">
      <c r="A416" s="105"/>
      <c r="B416" s="29" t="s">
        <v>515</v>
      </c>
      <c r="C416" s="75">
        <v>923</v>
      </c>
      <c r="D416" s="76" t="s">
        <v>7</v>
      </c>
      <c r="E416" s="76" t="s">
        <v>5</v>
      </c>
      <c r="F416" s="31" t="s">
        <v>30</v>
      </c>
      <c r="G416" s="81"/>
      <c r="H416" s="31"/>
      <c r="I416" s="31"/>
      <c r="J416" s="76"/>
      <c r="K416" s="23">
        <f>K417</f>
        <v>158041.4</v>
      </c>
    </row>
    <row r="417" spans="1:11" s="17" customFormat="1" ht="18" customHeight="1" x14ac:dyDescent="0.2">
      <c r="A417" s="105"/>
      <c r="B417" s="38" t="s">
        <v>479</v>
      </c>
      <c r="C417" s="75">
        <v>923</v>
      </c>
      <c r="D417" s="76" t="s">
        <v>7</v>
      </c>
      <c r="E417" s="76" t="s">
        <v>5</v>
      </c>
      <c r="F417" s="31" t="s">
        <v>30</v>
      </c>
      <c r="G417" s="31" t="s">
        <v>116</v>
      </c>
      <c r="H417" s="31"/>
      <c r="I417" s="31"/>
      <c r="J417" s="76"/>
      <c r="K417" s="23">
        <f>SUM(K418+K429)</f>
        <v>158041.4</v>
      </c>
    </row>
    <row r="418" spans="1:11" s="17" customFormat="1" ht="31.5" customHeight="1" x14ac:dyDescent="0.2">
      <c r="A418" s="105"/>
      <c r="B418" s="38" t="s">
        <v>434</v>
      </c>
      <c r="C418" s="75">
        <v>923</v>
      </c>
      <c r="D418" s="76" t="s">
        <v>7</v>
      </c>
      <c r="E418" s="76" t="s">
        <v>5</v>
      </c>
      <c r="F418" s="31" t="s">
        <v>30</v>
      </c>
      <c r="G418" s="31" t="s">
        <v>116</v>
      </c>
      <c r="H418" s="31" t="s">
        <v>2</v>
      </c>
      <c r="I418" s="31"/>
      <c r="J418" s="76"/>
      <c r="K418" s="23">
        <f>SUM(K427+K419+K421+K423+K425)</f>
        <v>45738.9</v>
      </c>
    </row>
    <row r="419" spans="1:11" s="17" customFormat="1" ht="18" customHeight="1" x14ac:dyDescent="0.2">
      <c r="A419" s="105"/>
      <c r="B419" s="38" t="s">
        <v>684</v>
      </c>
      <c r="C419" s="75">
        <v>923</v>
      </c>
      <c r="D419" s="76" t="s">
        <v>7</v>
      </c>
      <c r="E419" s="76" t="s">
        <v>5</v>
      </c>
      <c r="F419" s="31" t="s">
        <v>30</v>
      </c>
      <c r="G419" s="31" t="s">
        <v>116</v>
      </c>
      <c r="H419" s="31" t="s">
        <v>2</v>
      </c>
      <c r="I419" s="31" t="s">
        <v>527</v>
      </c>
      <c r="J419" s="76"/>
      <c r="K419" s="23">
        <f>K420</f>
        <v>7000</v>
      </c>
    </row>
    <row r="420" spans="1:11" s="17" customFormat="1" ht="31.5" customHeight="1" x14ac:dyDescent="0.2">
      <c r="A420" s="105"/>
      <c r="B420" s="42" t="s">
        <v>122</v>
      </c>
      <c r="C420" s="75">
        <v>923</v>
      </c>
      <c r="D420" s="76" t="s">
        <v>7</v>
      </c>
      <c r="E420" s="76" t="s">
        <v>5</v>
      </c>
      <c r="F420" s="31" t="s">
        <v>30</v>
      </c>
      <c r="G420" s="31" t="s">
        <v>116</v>
      </c>
      <c r="H420" s="31" t="s">
        <v>2</v>
      </c>
      <c r="I420" s="31" t="s">
        <v>527</v>
      </c>
      <c r="J420" s="76" t="s">
        <v>49</v>
      </c>
      <c r="K420" s="23">
        <f>5000+2000</f>
        <v>7000</v>
      </c>
    </row>
    <row r="421" spans="1:11" s="17" customFormat="1" ht="24.75" customHeight="1" x14ac:dyDescent="0.2">
      <c r="A421" s="105"/>
      <c r="B421" s="38" t="s">
        <v>529</v>
      </c>
      <c r="C421" s="75">
        <v>923</v>
      </c>
      <c r="D421" s="76" t="s">
        <v>7</v>
      </c>
      <c r="E421" s="76" t="s">
        <v>5</v>
      </c>
      <c r="F421" s="31" t="s">
        <v>30</v>
      </c>
      <c r="G421" s="31" t="s">
        <v>116</v>
      </c>
      <c r="H421" s="31" t="s">
        <v>2</v>
      </c>
      <c r="I421" s="31" t="s">
        <v>528</v>
      </c>
      <c r="J421" s="76"/>
      <c r="K421" s="23">
        <f>K422</f>
        <v>2000</v>
      </c>
    </row>
    <row r="422" spans="1:11" s="17" customFormat="1" ht="31.5" customHeight="1" x14ac:dyDescent="0.2">
      <c r="A422" s="105"/>
      <c r="B422" s="42" t="s">
        <v>122</v>
      </c>
      <c r="C422" s="75">
        <v>923</v>
      </c>
      <c r="D422" s="76" t="s">
        <v>7</v>
      </c>
      <c r="E422" s="76" t="s">
        <v>5</v>
      </c>
      <c r="F422" s="31" t="s">
        <v>30</v>
      </c>
      <c r="G422" s="31" t="s">
        <v>116</v>
      </c>
      <c r="H422" s="31" t="s">
        <v>2</v>
      </c>
      <c r="I422" s="31" t="s">
        <v>528</v>
      </c>
      <c r="J422" s="76" t="s">
        <v>49</v>
      </c>
      <c r="K422" s="23">
        <f>2000</f>
        <v>2000</v>
      </c>
    </row>
    <row r="423" spans="1:11" s="17" customFormat="1" ht="18" customHeight="1" x14ac:dyDescent="0.2">
      <c r="A423" s="105"/>
      <c r="B423" s="42" t="s">
        <v>538</v>
      </c>
      <c r="C423" s="75">
        <v>923</v>
      </c>
      <c r="D423" s="76" t="s">
        <v>7</v>
      </c>
      <c r="E423" s="76" t="s">
        <v>5</v>
      </c>
      <c r="F423" s="31" t="s">
        <v>30</v>
      </c>
      <c r="G423" s="31" t="s">
        <v>116</v>
      </c>
      <c r="H423" s="31" t="s">
        <v>2</v>
      </c>
      <c r="I423" s="31" t="s">
        <v>537</v>
      </c>
      <c r="J423" s="76"/>
      <c r="K423" s="23">
        <f>K424</f>
        <v>3000</v>
      </c>
    </row>
    <row r="424" spans="1:11" s="17" customFormat="1" ht="31.5" customHeight="1" x14ac:dyDescent="0.2">
      <c r="A424" s="105"/>
      <c r="B424" s="42" t="s">
        <v>122</v>
      </c>
      <c r="C424" s="75">
        <v>923</v>
      </c>
      <c r="D424" s="76" t="s">
        <v>7</v>
      </c>
      <c r="E424" s="76" t="s">
        <v>5</v>
      </c>
      <c r="F424" s="31" t="s">
        <v>30</v>
      </c>
      <c r="G424" s="31" t="s">
        <v>116</v>
      </c>
      <c r="H424" s="31" t="s">
        <v>2</v>
      </c>
      <c r="I424" s="31" t="s">
        <v>537</v>
      </c>
      <c r="J424" s="76" t="s">
        <v>49</v>
      </c>
      <c r="K424" s="23">
        <v>3000</v>
      </c>
    </row>
    <row r="425" spans="1:11" s="17" customFormat="1" ht="18" customHeight="1" x14ac:dyDescent="0.2">
      <c r="A425" s="105"/>
      <c r="B425" s="38" t="s">
        <v>517</v>
      </c>
      <c r="C425" s="75">
        <v>923</v>
      </c>
      <c r="D425" s="76" t="s">
        <v>7</v>
      </c>
      <c r="E425" s="76" t="s">
        <v>5</v>
      </c>
      <c r="F425" s="31" t="s">
        <v>30</v>
      </c>
      <c r="G425" s="31" t="s">
        <v>116</v>
      </c>
      <c r="H425" s="31" t="s">
        <v>2</v>
      </c>
      <c r="I425" s="31" t="s">
        <v>514</v>
      </c>
      <c r="J425" s="76"/>
      <c r="K425" s="23">
        <f>K426</f>
        <v>28138.9</v>
      </c>
    </row>
    <row r="426" spans="1:11" s="17" customFormat="1" ht="31.5" customHeight="1" x14ac:dyDescent="0.2">
      <c r="A426" s="105"/>
      <c r="B426" s="42" t="s">
        <v>122</v>
      </c>
      <c r="C426" s="75">
        <v>923</v>
      </c>
      <c r="D426" s="76" t="s">
        <v>7</v>
      </c>
      <c r="E426" s="76" t="s">
        <v>5</v>
      </c>
      <c r="F426" s="31" t="s">
        <v>30</v>
      </c>
      <c r="G426" s="31" t="s">
        <v>116</v>
      </c>
      <c r="H426" s="31" t="s">
        <v>2</v>
      </c>
      <c r="I426" s="31" t="s">
        <v>514</v>
      </c>
      <c r="J426" s="76" t="s">
        <v>49</v>
      </c>
      <c r="K426" s="23">
        <f>350+3000+34116.9-9328</f>
        <v>28138.9</v>
      </c>
    </row>
    <row r="427" spans="1:11" s="17" customFormat="1" ht="18" customHeight="1" x14ac:dyDescent="0.2">
      <c r="A427" s="105"/>
      <c r="B427" s="38" t="s">
        <v>666</v>
      </c>
      <c r="C427" s="75">
        <v>923</v>
      </c>
      <c r="D427" s="76" t="s">
        <v>7</v>
      </c>
      <c r="E427" s="76" t="s">
        <v>5</v>
      </c>
      <c r="F427" s="31" t="s">
        <v>30</v>
      </c>
      <c r="G427" s="31" t="s">
        <v>116</v>
      </c>
      <c r="H427" s="31" t="s">
        <v>2</v>
      </c>
      <c r="I427" s="31" t="s">
        <v>662</v>
      </c>
      <c r="J427" s="76"/>
      <c r="K427" s="23">
        <f>SUM(K428:K428)</f>
        <v>5600</v>
      </c>
    </row>
    <row r="428" spans="1:11" s="17" customFormat="1" ht="31.5" customHeight="1" x14ac:dyDescent="0.2">
      <c r="A428" s="105"/>
      <c r="B428" s="42" t="s">
        <v>122</v>
      </c>
      <c r="C428" s="75">
        <v>923</v>
      </c>
      <c r="D428" s="76" t="s">
        <v>7</v>
      </c>
      <c r="E428" s="76" t="s">
        <v>5</v>
      </c>
      <c r="F428" s="31" t="s">
        <v>30</v>
      </c>
      <c r="G428" s="31" t="s">
        <v>116</v>
      </c>
      <c r="H428" s="31" t="s">
        <v>2</v>
      </c>
      <c r="I428" s="31" t="s">
        <v>662</v>
      </c>
      <c r="J428" s="76" t="s">
        <v>49</v>
      </c>
      <c r="K428" s="23">
        <f>5000+300+300</f>
        <v>5600</v>
      </c>
    </row>
    <row r="429" spans="1:11" s="17" customFormat="1" ht="16.5" customHeight="1" x14ac:dyDescent="0.2">
      <c r="A429" s="105"/>
      <c r="B429" s="42" t="s">
        <v>149</v>
      </c>
      <c r="C429" s="75">
        <v>923</v>
      </c>
      <c r="D429" s="76" t="s">
        <v>7</v>
      </c>
      <c r="E429" s="76" t="s">
        <v>5</v>
      </c>
      <c r="F429" s="31" t="s">
        <v>30</v>
      </c>
      <c r="G429" s="31" t="s">
        <v>116</v>
      </c>
      <c r="H429" s="31" t="s">
        <v>4</v>
      </c>
      <c r="I429" s="31"/>
      <c r="J429" s="76"/>
      <c r="K429" s="23">
        <f>SUM(K431)</f>
        <v>112302.5</v>
      </c>
    </row>
    <row r="430" spans="1:11" s="17" customFormat="1" ht="46.15" customHeight="1" x14ac:dyDescent="0.2">
      <c r="A430" s="105"/>
      <c r="B430" s="51" t="s">
        <v>66</v>
      </c>
      <c r="C430" s="75">
        <v>923</v>
      </c>
      <c r="D430" s="76" t="s">
        <v>7</v>
      </c>
      <c r="E430" s="76" t="s">
        <v>5</v>
      </c>
      <c r="F430" s="31" t="s">
        <v>30</v>
      </c>
      <c r="G430" s="31" t="s">
        <v>116</v>
      </c>
      <c r="H430" s="31" t="s">
        <v>4</v>
      </c>
      <c r="I430" s="31" t="s">
        <v>85</v>
      </c>
      <c r="J430" s="76"/>
      <c r="K430" s="23">
        <f>SUM(K431)</f>
        <v>112302.5</v>
      </c>
    </row>
    <row r="431" spans="1:11" s="17" customFormat="1" ht="31.5" customHeight="1" x14ac:dyDescent="0.2">
      <c r="A431" s="105"/>
      <c r="B431" s="38" t="s">
        <v>120</v>
      </c>
      <c r="C431" s="75">
        <v>923</v>
      </c>
      <c r="D431" s="76" t="s">
        <v>7</v>
      </c>
      <c r="E431" s="76" t="s">
        <v>5</v>
      </c>
      <c r="F431" s="31" t="s">
        <v>30</v>
      </c>
      <c r="G431" s="31" t="s">
        <v>116</v>
      </c>
      <c r="H431" s="31" t="s">
        <v>4</v>
      </c>
      <c r="I431" s="31" t="s">
        <v>85</v>
      </c>
      <c r="J431" s="76" t="s">
        <v>59</v>
      </c>
      <c r="K431" s="23">
        <v>112302.5</v>
      </c>
    </row>
    <row r="432" spans="1:11" s="17" customFormat="1" ht="18" customHeight="1" x14ac:dyDescent="0.2">
      <c r="A432" s="105"/>
      <c r="B432" s="29" t="s">
        <v>146</v>
      </c>
      <c r="C432" s="75">
        <v>923</v>
      </c>
      <c r="D432" s="76" t="s">
        <v>7</v>
      </c>
      <c r="E432" s="76" t="s">
        <v>7</v>
      </c>
      <c r="F432" s="31"/>
      <c r="G432" s="31"/>
      <c r="H432" s="31"/>
      <c r="I432" s="31"/>
      <c r="J432" s="76"/>
      <c r="K432" s="23">
        <f>K433</f>
        <v>142029.29999999999</v>
      </c>
    </row>
    <row r="433" spans="1:11" s="17" customFormat="1" ht="16.5" customHeight="1" x14ac:dyDescent="0.2">
      <c r="A433" s="105"/>
      <c r="B433" s="34" t="s">
        <v>360</v>
      </c>
      <c r="C433" s="75">
        <v>923</v>
      </c>
      <c r="D433" s="76" t="s">
        <v>7</v>
      </c>
      <c r="E433" s="76" t="s">
        <v>7</v>
      </c>
      <c r="F433" s="31" t="s">
        <v>30</v>
      </c>
      <c r="G433" s="31"/>
      <c r="H433" s="31"/>
      <c r="I433" s="31"/>
      <c r="J433" s="76"/>
      <c r="K433" s="23">
        <f>K434</f>
        <v>142029.29999999999</v>
      </c>
    </row>
    <row r="434" spans="1:11" s="17" customFormat="1" ht="31.5" customHeight="1" x14ac:dyDescent="0.2">
      <c r="A434" s="105"/>
      <c r="B434" s="29" t="s">
        <v>361</v>
      </c>
      <c r="C434" s="75">
        <v>923</v>
      </c>
      <c r="D434" s="76" t="s">
        <v>7</v>
      </c>
      <c r="E434" s="76" t="s">
        <v>7</v>
      </c>
      <c r="F434" s="31" t="s">
        <v>30</v>
      </c>
      <c r="G434" s="31" t="s">
        <v>90</v>
      </c>
      <c r="H434" s="31"/>
      <c r="I434" s="31"/>
      <c r="J434" s="76"/>
      <c r="K434" s="23">
        <f>K447+K435+K453</f>
        <v>142029.29999999999</v>
      </c>
    </row>
    <row r="435" spans="1:11" s="17" customFormat="1" ht="47.25" customHeight="1" x14ac:dyDescent="0.2">
      <c r="A435" s="105"/>
      <c r="B435" s="34" t="s">
        <v>367</v>
      </c>
      <c r="C435" s="75">
        <v>923</v>
      </c>
      <c r="D435" s="76" t="s">
        <v>7</v>
      </c>
      <c r="E435" s="76" t="s">
        <v>7</v>
      </c>
      <c r="F435" s="31" t="s">
        <v>30</v>
      </c>
      <c r="G435" s="81">
        <v>1</v>
      </c>
      <c r="H435" s="31" t="s">
        <v>2</v>
      </c>
      <c r="I435" s="31"/>
      <c r="J435" s="31"/>
      <c r="K435" s="23">
        <f>SUM(K438+K436+K441+K444)</f>
        <v>4313.8</v>
      </c>
    </row>
    <row r="436" spans="1:11" s="17" customFormat="1" ht="111.75" customHeight="1" x14ac:dyDescent="0.2">
      <c r="A436" s="105"/>
      <c r="B436" s="53" t="s">
        <v>297</v>
      </c>
      <c r="C436" s="75">
        <v>923</v>
      </c>
      <c r="D436" s="76" t="s">
        <v>7</v>
      </c>
      <c r="E436" s="76" t="s">
        <v>7</v>
      </c>
      <c r="F436" s="31" t="s">
        <v>30</v>
      </c>
      <c r="G436" s="31" t="s">
        <v>90</v>
      </c>
      <c r="H436" s="31" t="s">
        <v>2</v>
      </c>
      <c r="I436" s="76" t="s">
        <v>123</v>
      </c>
      <c r="J436" s="76"/>
      <c r="K436" s="23">
        <f>SUM(K437:K437)</f>
        <v>252</v>
      </c>
    </row>
    <row r="437" spans="1:11" s="17" customFormat="1" ht="50.25" customHeight="1" x14ac:dyDescent="0.2">
      <c r="A437" s="105"/>
      <c r="B437" s="29" t="s">
        <v>121</v>
      </c>
      <c r="C437" s="75">
        <v>923</v>
      </c>
      <c r="D437" s="76" t="s">
        <v>7</v>
      </c>
      <c r="E437" s="76" t="s">
        <v>7</v>
      </c>
      <c r="F437" s="31" t="s">
        <v>30</v>
      </c>
      <c r="G437" s="31" t="s">
        <v>90</v>
      </c>
      <c r="H437" s="31" t="s">
        <v>2</v>
      </c>
      <c r="I437" s="76" t="s">
        <v>123</v>
      </c>
      <c r="J437" s="76" t="s">
        <v>48</v>
      </c>
      <c r="K437" s="23">
        <v>252</v>
      </c>
    </row>
    <row r="438" spans="1:11" s="17" customFormat="1" ht="47.25" customHeight="1" x14ac:dyDescent="0.2">
      <c r="A438" s="105"/>
      <c r="B438" s="29" t="s">
        <v>691</v>
      </c>
      <c r="C438" s="75">
        <v>923</v>
      </c>
      <c r="D438" s="76" t="s">
        <v>7</v>
      </c>
      <c r="E438" s="76" t="s">
        <v>7</v>
      </c>
      <c r="F438" s="31" t="s">
        <v>30</v>
      </c>
      <c r="G438" s="31" t="s">
        <v>90</v>
      </c>
      <c r="H438" s="31" t="s">
        <v>2</v>
      </c>
      <c r="I438" s="31" t="s">
        <v>179</v>
      </c>
      <c r="J438" s="76"/>
      <c r="K438" s="23">
        <f>SUM(K439:K440)</f>
        <v>2030.8</v>
      </c>
    </row>
    <row r="439" spans="1:11" s="17" customFormat="1" ht="51" customHeight="1" x14ac:dyDescent="0.2">
      <c r="A439" s="105"/>
      <c r="B439" s="29" t="s">
        <v>121</v>
      </c>
      <c r="C439" s="75">
        <v>923</v>
      </c>
      <c r="D439" s="76" t="s">
        <v>7</v>
      </c>
      <c r="E439" s="76" t="s">
        <v>7</v>
      </c>
      <c r="F439" s="31" t="s">
        <v>30</v>
      </c>
      <c r="G439" s="31" t="s">
        <v>90</v>
      </c>
      <c r="H439" s="31" t="s">
        <v>2</v>
      </c>
      <c r="I439" s="31" t="s">
        <v>179</v>
      </c>
      <c r="J439" s="76" t="s">
        <v>48</v>
      </c>
      <c r="K439" s="23">
        <v>1920.8</v>
      </c>
    </row>
    <row r="440" spans="1:11" s="17" customFormat="1" ht="31.5" customHeight="1" x14ac:dyDescent="0.2">
      <c r="A440" s="105"/>
      <c r="B440" s="29" t="s">
        <v>122</v>
      </c>
      <c r="C440" s="75">
        <v>923</v>
      </c>
      <c r="D440" s="76" t="s">
        <v>7</v>
      </c>
      <c r="E440" s="76" t="s">
        <v>7</v>
      </c>
      <c r="F440" s="31" t="s">
        <v>30</v>
      </c>
      <c r="G440" s="31" t="s">
        <v>90</v>
      </c>
      <c r="H440" s="31" t="s">
        <v>2</v>
      </c>
      <c r="I440" s="31" t="s">
        <v>179</v>
      </c>
      <c r="J440" s="76" t="s">
        <v>49</v>
      </c>
      <c r="K440" s="23">
        <v>110</v>
      </c>
    </row>
    <row r="441" spans="1:11" s="17" customFormat="1" ht="105" customHeight="1" x14ac:dyDescent="0.2">
      <c r="A441" s="105"/>
      <c r="B441" s="102" t="s">
        <v>693</v>
      </c>
      <c r="C441" s="75">
        <v>923</v>
      </c>
      <c r="D441" s="76" t="s">
        <v>7</v>
      </c>
      <c r="E441" s="76" t="s">
        <v>7</v>
      </c>
      <c r="F441" s="31" t="s">
        <v>30</v>
      </c>
      <c r="G441" s="81">
        <v>1</v>
      </c>
      <c r="H441" s="31" t="s">
        <v>2</v>
      </c>
      <c r="I441" s="31" t="s">
        <v>80</v>
      </c>
      <c r="J441" s="31"/>
      <c r="K441" s="23">
        <f>SUM(K442:K443)</f>
        <v>1015.5</v>
      </c>
    </row>
    <row r="442" spans="1:11" s="17" customFormat="1" ht="47.25" customHeight="1" x14ac:dyDescent="0.2">
      <c r="A442" s="105"/>
      <c r="B442" s="29" t="s">
        <v>121</v>
      </c>
      <c r="C442" s="75">
        <v>923</v>
      </c>
      <c r="D442" s="76" t="s">
        <v>7</v>
      </c>
      <c r="E442" s="76" t="s">
        <v>7</v>
      </c>
      <c r="F442" s="31" t="s">
        <v>30</v>
      </c>
      <c r="G442" s="81">
        <v>1</v>
      </c>
      <c r="H442" s="31" t="s">
        <v>2</v>
      </c>
      <c r="I442" s="31" t="s">
        <v>80</v>
      </c>
      <c r="J442" s="31" t="s">
        <v>48</v>
      </c>
      <c r="K442" s="23">
        <v>945.5</v>
      </c>
    </row>
    <row r="443" spans="1:11" s="17" customFormat="1" ht="31.5" customHeight="1" x14ac:dyDescent="0.2">
      <c r="A443" s="105"/>
      <c r="B443" s="29" t="s">
        <v>122</v>
      </c>
      <c r="C443" s="75">
        <v>923</v>
      </c>
      <c r="D443" s="76" t="s">
        <v>7</v>
      </c>
      <c r="E443" s="76" t="s">
        <v>7</v>
      </c>
      <c r="F443" s="31" t="s">
        <v>30</v>
      </c>
      <c r="G443" s="81">
        <v>1</v>
      </c>
      <c r="H443" s="31" t="s">
        <v>2</v>
      </c>
      <c r="I443" s="31" t="s">
        <v>80</v>
      </c>
      <c r="J443" s="31" t="s">
        <v>49</v>
      </c>
      <c r="K443" s="23">
        <v>70</v>
      </c>
    </row>
    <row r="444" spans="1:11" s="17" customFormat="1" ht="130.5" customHeight="1" x14ac:dyDescent="0.2">
      <c r="A444" s="105"/>
      <c r="B444" s="53" t="s">
        <v>583</v>
      </c>
      <c r="C444" s="75">
        <v>923</v>
      </c>
      <c r="D444" s="76" t="s">
        <v>7</v>
      </c>
      <c r="E444" s="76" t="s">
        <v>7</v>
      </c>
      <c r="F444" s="31" t="s">
        <v>30</v>
      </c>
      <c r="G444" s="81">
        <v>1</v>
      </c>
      <c r="H444" s="31" t="s">
        <v>2</v>
      </c>
      <c r="I444" s="31" t="s">
        <v>581</v>
      </c>
      <c r="J444" s="31"/>
      <c r="K444" s="23">
        <f>K445+K446</f>
        <v>1015.5</v>
      </c>
    </row>
    <row r="445" spans="1:11" s="17" customFormat="1" ht="49.5" customHeight="1" x14ac:dyDescent="0.2">
      <c r="A445" s="105"/>
      <c r="B445" s="29" t="s">
        <v>121</v>
      </c>
      <c r="C445" s="75">
        <v>923</v>
      </c>
      <c r="D445" s="76" t="s">
        <v>7</v>
      </c>
      <c r="E445" s="76" t="s">
        <v>7</v>
      </c>
      <c r="F445" s="31" t="s">
        <v>30</v>
      </c>
      <c r="G445" s="81">
        <v>1</v>
      </c>
      <c r="H445" s="31" t="s">
        <v>2</v>
      </c>
      <c r="I445" s="31" t="s">
        <v>581</v>
      </c>
      <c r="J445" s="31" t="s">
        <v>48</v>
      </c>
      <c r="K445" s="23">
        <v>945.5</v>
      </c>
    </row>
    <row r="446" spans="1:11" s="17" customFormat="1" ht="33" customHeight="1" x14ac:dyDescent="0.2">
      <c r="A446" s="105"/>
      <c r="B446" s="29" t="s">
        <v>122</v>
      </c>
      <c r="C446" s="75">
        <v>923</v>
      </c>
      <c r="D446" s="76" t="s">
        <v>7</v>
      </c>
      <c r="E446" s="76" t="s">
        <v>7</v>
      </c>
      <c r="F446" s="31" t="s">
        <v>30</v>
      </c>
      <c r="G446" s="81">
        <v>1</v>
      </c>
      <c r="H446" s="31" t="s">
        <v>2</v>
      </c>
      <c r="I446" s="31" t="s">
        <v>581</v>
      </c>
      <c r="J446" s="31" t="s">
        <v>49</v>
      </c>
      <c r="K446" s="23">
        <v>70</v>
      </c>
    </row>
    <row r="447" spans="1:11" s="17" customFormat="1" ht="18" customHeight="1" x14ac:dyDescent="0.2">
      <c r="A447" s="105"/>
      <c r="B447" s="29" t="s">
        <v>147</v>
      </c>
      <c r="C447" s="75">
        <v>923</v>
      </c>
      <c r="D447" s="76" t="s">
        <v>7</v>
      </c>
      <c r="E447" s="76" t="s">
        <v>7</v>
      </c>
      <c r="F447" s="31" t="s">
        <v>30</v>
      </c>
      <c r="G447" s="31" t="s">
        <v>90</v>
      </c>
      <c r="H447" s="31" t="s">
        <v>4</v>
      </c>
      <c r="I447" s="31"/>
      <c r="J447" s="76"/>
      <c r="K447" s="23">
        <f>K448+K451</f>
        <v>21459.699999999997</v>
      </c>
    </row>
    <row r="448" spans="1:11" s="17" customFormat="1" ht="18" customHeight="1" x14ac:dyDescent="0.2">
      <c r="A448" s="105"/>
      <c r="B448" s="29" t="s">
        <v>60</v>
      </c>
      <c r="C448" s="75">
        <v>923</v>
      </c>
      <c r="D448" s="76" t="s">
        <v>7</v>
      </c>
      <c r="E448" s="76" t="s">
        <v>7</v>
      </c>
      <c r="F448" s="31" t="s">
        <v>30</v>
      </c>
      <c r="G448" s="31" t="s">
        <v>90</v>
      </c>
      <c r="H448" s="31" t="s">
        <v>4</v>
      </c>
      <c r="I448" s="31" t="s">
        <v>78</v>
      </c>
      <c r="J448" s="76"/>
      <c r="K448" s="23">
        <f>K449+K450</f>
        <v>21396.699999999997</v>
      </c>
    </row>
    <row r="449" spans="1:11" s="17" customFormat="1" ht="50.25" customHeight="1" x14ac:dyDescent="0.2">
      <c r="A449" s="105"/>
      <c r="B449" s="29" t="s">
        <v>121</v>
      </c>
      <c r="C449" s="75">
        <v>923</v>
      </c>
      <c r="D449" s="76" t="s">
        <v>7</v>
      </c>
      <c r="E449" s="76" t="s">
        <v>7</v>
      </c>
      <c r="F449" s="31" t="s">
        <v>30</v>
      </c>
      <c r="G449" s="31" t="s">
        <v>90</v>
      </c>
      <c r="H449" s="31" t="s">
        <v>4</v>
      </c>
      <c r="I449" s="31" t="s">
        <v>78</v>
      </c>
      <c r="J449" s="76" t="s">
        <v>48</v>
      </c>
      <c r="K449" s="23">
        <v>20932.599999999999</v>
      </c>
    </row>
    <row r="450" spans="1:11" s="17" customFormat="1" ht="31.5" customHeight="1" x14ac:dyDescent="0.2">
      <c r="A450" s="105"/>
      <c r="B450" s="29" t="s">
        <v>122</v>
      </c>
      <c r="C450" s="75">
        <v>923</v>
      </c>
      <c r="D450" s="76" t="s">
        <v>7</v>
      </c>
      <c r="E450" s="76" t="s">
        <v>7</v>
      </c>
      <c r="F450" s="31" t="s">
        <v>30</v>
      </c>
      <c r="G450" s="31" t="s">
        <v>90</v>
      </c>
      <c r="H450" s="31" t="s">
        <v>4</v>
      </c>
      <c r="I450" s="31" t="s">
        <v>78</v>
      </c>
      <c r="J450" s="76" t="s">
        <v>49</v>
      </c>
      <c r="K450" s="23">
        <v>464.1</v>
      </c>
    </row>
    <row r="451" spans="1:11" s="17" customFormat="1" ht="18" customHeight="1" x14ac:dyDescent="0.2">
      <c r="A451" s="105"/>
      <c r="B451" s="42" t="s">
        <v>230</v>
      </c>
      <c r="C451" s="75">
        <v>923</v>
      </c>
      <c r="D451" s="31" t="s">
        <v>7</v>
      </c>
      <c r="E451" s="31" t="s">
        <v>7</v>
      </c>
      <c r="F451" s="31" t="s">
        <v>30</v>
      </c>
      <c r="G451" s="81">
        <v>1</v>
      </c>
      <c r="H451" s="31" t="s">
        <v>4</v>
      </c>
      <c r="I451" s="31" t="s">
        <v>229</v>
      </c>
      <c r="J451" s="31"/>
      <c r="K451" s="23">
        <f t="shared" ref="K451:K464" si="26">SUM(K452)</f>
        <v>63</v>
      </c>
    </row>
    <row r="452" spans="1:11" s="17" customFormat="1" ht="31.5" customHeight="1" x14ac:dyDescent="0.2">
      <c r="A452" s="105"/>
      <c r="B452" s="42" t="s">
        <v>122</v>
      </c>
      <c r="C452" s="75">
        <v>923</v>
      </c>
      <c r="D452" s="31" t="s">
        <v>7</v>
      </c>
      <c r="E452" s="31" t="s">
        <v>7</v>
      </c>
      <c r="F452" s="31" t="s">
        <v>30</v>
      </c>
      <c r="G452" s="81">
        <v>1</v>
      </c>
      <c r="H452" s="31" t="s">
        <v>4</v>
      </c>
      <c r="I452" s="31" t="s">
        <v>229</v>
      </c>
      <c r="J452" s="31" t="s">
        <v>49</v>
      </c>
      <c r="K452" s="23">
        <v>63</v>
      </c>
    </row>
    <row r="453" spans="1:11" s="17" customFormat="1" ht="18" customHeight="1" x14ac:dyDescent="0.2">
      <c r="A453" s="105"/>
      <c r="B453" s="42" t="s">
        <v>448</v>
      </c>
      <c r="C453" s="75">
        <v>923</v>
      </c>
      <c r="D453" s="76" t="s">
        <v>7</v>
      </c>
      <c r="E453" s="76" t="s">
        <v>7</v>
      </c>
      <c r="F453" s="31" t="s">
        <v>30</v>
      </c>
      <c r="G453" s="31" t="s">
        <v>90</v>
      </c>
      <c r="H453" s="31" t="s">
        <v>5</v>
      </c>
      <c r="I453" s="31"/>
      <c r="J453" s="76"/>
      <c r="K453" s="23">
        <f t="shared" ref="K453" si="27">SUM(K454)</f>
        <v>116255.79999999999</v>
      </c>
    </row>
    <row r="454" spans="1:11" s="17" customFormat="1" ht="47.25" customHeight="1" x14ac:dyDescent="0.2">
      <c r="A454" s="105"/>
      <c r="B454" s="51" t="s">
        <v>66</v>
      </c>
      <c r="C454" s="75">
        <v>923</v>
      </c>
      <c r="D454" s="76" t="s">
        <v>7</v>
      </c>
      <c r="E454" s="76" t="s">
        <v>7</v>
      </c>
      <c r="F454" s="31" t="s">
        <v>30</v>
      </c>
      <c r="G454" s="31" t="s">
        <v>90</v>
      </c>
      <c r="H454" s="31" t="s">
        <v>5</v>
      </c>
      <c r="I454" s="31" t="s">
        <v>85</v>
      </c>
      <c r="J454" s="76"/>
      <c r="K454" s="23">
        <f>K455+K456+K457+K458</f>
        <v>116255.79999999999</v>
      </c>
    </row>
    <row r="455" spans="1:11" s="17" customFormat="1" ht="46.9" customHeight="1" x14ac:dyDescent="0.2">
      <c r="A455" s="105"/>
      <c r="B455" s="29" t="s">
        <v>121</v>
      </c>
      <c r="C455" s="75">
        <v>923</v>
      </c>
      <c r="D455" s="76" t="s">
        <v>7</v>
      </c>
      <c r="E455" s="76" t="s">
        <v>7</v>
      </c>
      <c r="F455" s="31" t="s">
        <v>30</v>
      </c>
      <c r="G455" s="31" t="s">
        <v>90</v>
      </c>
      <c r="H455" s="31" t="s">
        <v>5</v>
      </c>
      <c r="I455" s="31" t="s">
        <v>85</v>
      </c>
      <c r="J455" s="76" t="s">
        <v>48</v>
      </c>
      <c r="K455" s="23">
        <v>24371.7</v>
      </c>
    </row>
    <row r="456" spans="1:11" s="17" customFormat="1" ht="31.5" customHeight="1" x14ac:dyDescent="0.2">
      <c r="A456" s="105"/>
      <c r="B456" s="29" t="s">
        <v>122</v>
      </c>
      <c r="C456" s="75">
        <v>923</v>
      </c>
      <c r="D456" s="76" t="s">
        <v>7</v>
      </c>
      <c r="E456" s="76" t="s">
        <v>7</v>
      </c>
      <c r="F456" s="31" t="s">
        <v>30</v>
      </c>
      <c r="G456" s="31" t="s">
        <v>90</v>
      </c>
      <c r="H456" s="31" t="s">
        <v>5</v>
      </c>
      <c r="I456" s="31" t="s">
        <v>85</v>
      </c>
      <c r="J456" s="76" t="s">
        <v>49</v>
      </c>
      <c r="K456" s="23">
        <v>4021.5</v>
      </c>
    </row>
    <row r="457" spans="1:11" s="17" customFormat="1" ht="31.5" customHeight="1" x14ac:dyDescent="0.2">
      <c r="A457" s="105"/>
      <c r="B457" s="38" t="s">
        <v>120</v>
      </c>
      <c r="C457" s="75">
        <v>923</v>
      </c>
      <c r="D457" s="76" t="s">
        <v>7</v>
      </c>
      <c r="E457" s="76" t="s">
        <v>7</v>
      </c>
      <c r="F457" s="31" t="s">
        <v>30</v>
      </c>
      <c r="G457" s="31" t="s">
        <v>90</v>
      </c>
      <c r="H457" s="31" t="s">
        <v>5</v>
      </c>
      <c r="I457" s="31" t="s">
        <v>85</v>
      </c>
      <c r="J457" s="76" t="s">
        <v>59</v>
      </c>
      <c r="K457" s="23">
        <f>12902.7+69379.4+5516.5</f>
        <v>87798.599999999991</v>
      </c>
    </row>
    <row r="458" spans="1:11" s="17" customFormat="1" ht="18" customHeight="1" x14ac:dyDescent="0.2">
      <c r="A458" s="105"/>
      <c r="B458" s="38" t="s">
        <v>50</v>
      </c>
      <c r="C458" s="75">
        <v>923</v>
      </c>
      <c r="D458" s="76" t="s">
        <v>7</v>
      </c>
      <c r="E458" s="76" t="s">
        <v>7</v>
      </c>
      <c r="F458" s="31" t="s">
        <v>30</v>
      </c>
      <c r="G458" s="31" t="s">
        <v>90</v>
      </c>
      <c r="H458" s="31" t="s">
        <v>5</v>
      </c>
      <c r="I458" s="31" t="s">
        <v>85</v>
      </c>
      <c r="J458" s="76" t="s">
        <v>51</v>
      </c>
      <c r="K458" s="23">
        <v>64</v>
      </c>
    </row>
    <row r="459" spans="1:11" s="17" customFormat="1" ht="18" customHeight="1" x14ac:dyDescent="0.2">
      <c r="A459" s="105"/>
      <c r="B459" s="42" t="s">
        <v>18</v>
      </c>
      <c r="C459" s="95">
        <v>923</v>
      </c>
      <c r="D459" s="96" t="s">
        <v>8</v>
      </c>
      <c r="E459" s="96"/>
      <c r="F459" s="96"/>
      <c r="G459" s="96"/>
      <c r="H459" s="96"/>
      <c r="I459" s="96"/>
      <c r="J459" s="96"/>
      <c r="K459" s="98">
        <f t="shared" si="26"/>
        <v>126</v>
      </c>
    </row>
    <row r="460" spans="1:11" s="17" customFormat="1" ht="18.75" customHeight="1" x14ac:dyDescent="0.2">
      <c r="A460" s="105"/>
      <c r="B460" s="42" t="s">
        <v>231</v>
      </c>
      <c r="C460" s="75">
        <v>923</v>
      </c>
      <c r="D460" s="31" t="s">
        <v>8</v>
      </c>
      <c r="E460" s="31" t="s">
        <v>7</v>
      </c>
      <c r="F460" s="31"/>
      <c r="G460" s="31"/>
      <c r="H460" s="31"/>
      <c r="I460" s="31"/>
      <c r="J460" s="76"/>
      <c r="K460" s="23">
        <f>SUM(K461)</f>
        <v>126</v>
      </c>
    </row>
    <row r="461" spans="1:11" s="17" customFormat="1" ht="18" customHeight="1" x14ac:dyDescent="0.2">
      <c r="A461" s="105"/>
      <c r="B461" s="51" t="s">
        <v>360</v>
      </c>
      <c r="C461" s="75">
        <v>923</v>
      </c>
      <c r="D461" s="31" t="s">
        <v>8</v>
      </c>
      <c r="E461" s="31" t="s">
        <v>7</v>
      </c>
      <c r="F461" s="31" t="s">
        <v>30</v>
      </c>
      <c r="G461" s="31"/>
      <c r="H461" s="31"/>
      <c r="I461" s="31"/>
      <c r="J461" s="76"/>
      <c r="K461" s="23">
        <f t="shared" si="26"/>
        <v>126</v>
      </c>
    </row>
    <row r="462" spans="1:11" s="17" customFormat="1" ht="31.5" customHeight="1" x14ac:dyDescent="0.2">
      <c r="A462" s="105"/>
      <c r="B462" s="42" t="s">
        <v>361</v>
      </c>
      <c r="C462" s="75">
        <v>923</v>
      </c>
      <c r="D462" s="31" t="s">
        <v>8</v>
      </c>
      <c r="E462" s="31" t="s">
        <v>7</v>
      </c>
      <c r="F462" s="31" t="s">
        <v>30</v>
      </c>
      <c r="G462" s="31" t="s">
        <v>90</v>
      </c>
      <c r="H462" s="31"/>
      <c r="I462" s="31"/>
      <c r="J462" s="76"/>
      <c r="K462" s="23">
        <f t="shared" si="26"/>
        <v>126</v>
      </c>
    </row>
    <row r="463" spans="1:11" s="17" customFormat="1" ht="18" customHeight="1" x14ac:dyDescent="0.2">
      <c r="A463" s="105"/>
      <c r="B463" s="42" t="s">
        <v>147</v>
      </c>
      <c r="C463" s="75">
        <v>923</v>
      </c>
      <c r="D463" s="31" t="s">
        <v>8</v>
      </c>
      <c r="E463" s="31" t="s">
        <v>7</v>
      </c>
      <c r="F463" s="31" t="s">
        <v>30</v>
      </c>
      <c r="G463" s="31" t="s">
        <v>90</v>
      </c>
      <c r="H463" s="31" t="s">
        <v>4</v>
      </c>
      <c r="I463" s="31"/>
      <c r="J463" s="76"/>
      <c r="K463" s="23">
        <f>SUM(K464)</f>
        <v>126</v>
      </c>
    </row>
    <row r="464" spans="1:11" s="17" customFormat="1" ht="18" customHeight="1" x14ac:dyDescent="0.2">
      <c r="A464" s="105"/>
      <c r="B464" s="42" t="s">
        <v>233</v>
      </c>
      <c r="C464" s="75">
        <v>923</v>
      </c>
      <c r="D464" s="31" t="s">
        <v>8</v>
      </c>
      <c r="E464" s="31" t="s">
        <v>7</v>
      </c>
      <c r="F464" s="31" t="s">
        <v>30</v>
      </c>
      <c r="G464" s="31" t="s">
        <v>90</v>
      </c>
      <c r="H464" s="31" t="s">
        <v>4</v>
      </c>
      <c r="I464" s="31" t="s">
        <v>232</v>
      </c>
      <c r="J464" s="76"/>
      <c r="K464" s="23">
        <f t="shared" si="26"/>
        <v>126</v>
      </c>
    </row>
    <row r="465" spans="1:12" s="17" customFormat="1" ht="31.5" customHeight="1" x14ac:dyDescent="0.2">
      <c r="A465" s="105"/>
      <c r="B465" s="42" t="s">
        <v>122</v>
      </c>
      <c r="C465" s="75">
        <v>923</v>
      </c>
      <c r="D465" s="31" t="s">
        <v>8</v>
      </c>
      <c r="E465" s="31" t="s">
        <v>7</v>
      </c>
      <c r="F465" s="31" t="s">
        <v>30</v>
      </c>
      <c r="G465" s="31" t="s">
        <v>90</v>
      </c>
      <c r="H465" s="31" t="s">
        <v>4</v>
      </c>
      <c r="I465" s="31" t="s">
        <v>232</v>
      </c>
      <c r="J465" s="76" t="s">
        <v>49</v>
      </c>
      <c r="K465" s="23">
        <v>126</v>
      </c>
    </row>
    <row r="466" spans="1:12" s="17" customFormat="1" ht="31.5" customHeight="1" x14ac:dyDescent="0.2">
      <c r="A466" s="104">
        <v>9</v>
      </c>
      <c r="B466" s="29" t="s">
        <v>451</v>
      </c>
      <c r="C466" s="75">
        <v>925</v>
      </c>
      <c r="D466" s="76"/>
      <c r="E466" s="76"/>
      <c r="F466" s="76"/>
      <c r="G466" s="75"/>
      <c r="H466" s="76"/>
      <c r="I466" s="76"/>
      <c r="J466" s="76"/>
      <c r="K466" s="23">
        <f>SUM(K467+K475+K582)</f>
        <v>3208126.1</v>
      </c>
    </row>
    <row r="467" spans="1:12" s="17" customFormat="1" ht="18" customHeight="1" x14ac:dyDescent="0.2">
      <c r="A467" s="105"/>
      <c r="B467" s="29" t="s">
        <v>14</v>
      </c>
      <c r="C467" s="75">
        <v>925</v>
      </c>
      <c r="D467" s="76" t="s">
        <v>5</v>
      </c>
      <c r="E467" s="76"/>
      <c r="F467" s="76"/>
      <c r="G467" s="75"/>
      <c r="H467" s="76"/>
      <c r="I467" s="76"/>
      <c r="J467" s="76"/>
      <c r="K467" s="23">
        <f>SUM(K468)</f>
        <v>403.1</v>
      </c>
    </row>
    <row r="468" spans="1:12" s="17" customFormat="1" ht="31.5" customHeight="1" x14ac:dyDescent="0.2">
      <c r="A468" s="105"/>
      <c r="B468" s="29" t="s">
        <v>129</v>
      </c>
      <c r="C468" s="75">
        <v>925</v>
      </c>
      <c r="D468" s="76" t="s">
        <v>5</v>
      </c>
      <c r="E468" s="31" t="s">
        <v>10</v>
      </c>
      <c r="F468" s="31"/>
      <c r="G468" s="81"/>
      <c r="H468" s="31"/>
      <c r="I468" s="31"/>
      <c r="J468" s="76"/>
      <c r="K468" s="23">
        <f>K469</f>
        <v>403.1</v>
      </c>
    </row>
    <row r="469" spans="1:12" s="17" customFormat="1" ht="18" customHeight="1" x14ac:dyDescent="0.2">
      <c r="A469" s="105"/>
      <c r="B469" s="34" t="s">
        <v>331</v>
      </c>
      <c r="C469" s="75">
        <v>925</v>
      </c>
      <c r="D469" s="31" t="s">
        <v>5</v>
      </c>
      <c r="E469" s="31" t="s">
        <v>10</v>
      </c>
      <c r="F469" s="31" t="s">
        <v>83</v>
      </c>
      <c r="G469" s="31"/>
      <c r="H469" s="31"/>
      <c r="I469" s="31"/>
      <c r="J469" s="76"/>
      <c r="K469" s="23">
        <f>K470</f>
        <v>403.1</v>
      </c>
    </row>
    <row r="470" spans="1:12" s="17" customFormat="1" ht="47.25" customHeight="1" x14ac:dyDescent="0.2">
      <c r="A470" s="105"/>
      <c r="B470" s="34" t="s">
        <v>332</v>
      </c>
      <c r="C470" s="75">
        <v>925</v>
      </c>
      <c r="D470" s="31" t="s">
        <v>5</v>
      </c>
      <c r="E470" s="31" t="s">
        <v>10</v>
      </c>
      <c r="F470" s="31" t="s">
        <v>83</v>
      </c>
      <c r="G470" s="31" t="s">
        <v>116</v>
      </c>
      <c r="H470" s="31"/>
      <c r="I470" s="31"/>
      <c r="J470" s="76"/>
      <c r="K470" s="23">
        <f>SUM(K471)</f>
        <v>403.1</v>
      </c>
    </row>
    <row r="471" spans="1:12" s="17" customFormat="1" ht="34.5" customHeight="1" x14ac:dyDescent="0.2">
      <c r="A471" s="105"/>
      <c r="B471" s="34" t="s">
        <v>130</v>
      </c>
      <c r="C471" s="75">
        <v>925</v>
      </c>
      <c r="D471" s="31" t="s">
        <v>5</v>
      </c>
      <c r="E471" s="31" t="s">
        <v>10</v>
      </c>
      <c r="F471" s="31" t="s">
        <v>83</v>
      </c>
      <c r="G471" s="31" t="s">
        <v>116</v>
      </c>
      <c r="H471" s="31" t="s">
        <v>2</v>
      </c>
      <c r="I471" s="31"/>
      <c r="J471" s="76"/>
      <c r="K471" s="23">
        <f>SUM(K472)</f>
        <v>403.1</v>
      </c>
    </row>
    <row r="472" spans="1:12" s="17" customFormat="1" ht="31.5" customHeight="1" x14ac:dyDescent="0.2">
      <c r="A472" s="105"/>
      <c r="B472" s="34" t="s">
        <v>131</v>
      </c>
      <c r="C472" s="75">
        <v>925</v>
      </c>
      <c r="D472" s="31" t="s">
        <v>5</v>
      </c>
      <c r="E472" s="31" t="s">
        <v>10</v>
      </c>
      <c r="F472" s="31" t="s">
        <v>83</v>
      </c>
      <c r="G472" s="31" t="s">
        <v>116</v>
      </c>
      <c r="H472" s="31" t="s">
        <v>2</v>
      </c>
      <c r="I472" s="31" t="s">
        <v>134</v>
      </c>
      <c r="J472" s="76"/>
      <c r="K472" s="23">
        <f>SUM(K473:K474)</f>
        <v>403.1</v>
      </c>
    </row>
    <row r="473" spans="1:12" s="17" customFormat="1" ht="31.5" customHeight="1" x14ac:dyDescent="0.2">
      <c r="A473" s="105"/>
      <c r="B473" s="29" t="s">
        <v>122</v>
      </c>
      <c r="C473" s="75">
        <v>925</v>
      </c>
      <c r="D473" s="31" t="s">
        <v>5</v>
      </c>
      <c r="E473" s="31" t="s">
        <v>10</v>
      </c>
      <c r="F473" s="31" t="s">
        <v>83</v>
      </c>
      <c r="G473" s="31" t="s">
        <v>116</v>
      </c>
      <c r="H473" s="31" t="s">
        <v>2</v>
      </c>
      <c r="I473" s="31" t="s">
        <v>134</v>
      </c>
      <c r="J473" s="76" t="s">
        <v>49</v>
      </c>
      <c r="K473" s="23">
        <f>103+15+210.5</f>
        <v>328.5</v>
      </c>
    </row>
    <row r="474" spans="1:12" s="17" customFormat="1" ht="31.5" customHeight="1" x14ac:dyDescent="0.2">
      <c r="A474" s="105"/>
      <c r="B474" s="38" t="s">
        <v>120</v>
      </c>
      <c r="C474" s="75">
        <v>925</v>
      </c>
      <c r="D474" s="31" t="s">
        <v>5</v>
      </c>
      <c r="E474" s="31" t="s">
        <v>10</v>
      </c>
      <c r="F474" s="31" t="s">
        <v>83</v>
      </c>
      <c r="G474" s="31" t="s">
        <v>116</v>
      </c>
      <c r="H474" s="31" t="s">
        <v>2</v>
      </c>
      <c r="I474" s="31" t="s">
        <v>134</v>
      </c>
      <c r="J474" s="76" t="s">
        <v>59</v>
      </c>
      <c r="K474" s="23">
        <f>24.6+50</f>
        <v>74.599999999999994</v>
      </c>
    </row>
    <row r="475" spans="1:12" s="17" customFormat="1" ht="18" customHeight="1" x14ac:dyDescent="0.2">
      <c r="A475" s="105"/>
      <c r="B475" s="29" t="s">
        <v>18</v>
      </c>
      <c r="C475" s="95">
        <v>925</v>
      </c>
      <c r="D475" s="96" t="s">
        <v>8</v>
      </c>
      <c r="E475" s="99"/>
      <c r="F475" s="99"/>
      <c r="G475" s="95"/>
      <c r="H475" s="99"/>
      <c r="I475" s="99"/>
      <c r="J475" s="99"/>
      <c r="K475" s="98">
        <f>SUM(K476+K492+K542+K528)</f>
        <v>3192545.3</v>
      </c>
    </row>
    <row r="476" spans="1:12" s="17" customFormat="1" ht="18" customHeight="1" x14ac:dyDescent="0.2">
      <c r="A476" s="105"/>
      <c r="B476" s="29" t="s">
        <v>25</v>
      </c>
      <c r="C476" s="75">
        <v>925</v>
      </c>
      <c r="D476" s="76" t="s">
        <v>8</v>
      </c>
      <c r="E476" s="76" t="s">
        <v>2</v>
      </c>
      <c r="F476" s="76"/>
      <c r="G476" s="75"/>
      <c r="H476" s="76"/>
      <c r="I476" s="76"/>
      <c r="J476" s="76"/>
      <c r="K476" s="23">
        <f>SUM(K477+K487)</f>
        <v>1055545</v>
      </c>
    </row>
    <row r="477" spans="1:12" s="17" customFormat="1" ht="18" customHeight="1" x14ac:dyDescent="0.2">
      <c r="A477" s="105"/>
      <c r="B477" s="34" t="s">
        <v>362</v>
      </c>
      <c r="C477" s="75">
        <v>925</v>
      </c>
      <c r="D477" s="76" t="s">
        <v>8</v>
      </c>
      <c r="E477" s="76" t="s">
        <v>2</v>
      </c>
      <c r="F477" s="76" t="s">
        <v>2</v>
      </c>
      <c r="G477" s="75"/>
      <c r="H477" s="76"/>
      <c r="I477" s="76"/>
      <c r="J477" s="76"/>
      <c r="K477" s="23">
        <f t="shared" ref="K477" si="28">SUM(K478)</f>
        <v>1045545</v>
      </c>
      <c r="L477" s="17" t="e">
        <f>K477+K493+K529+#REF!+K543+K584</f>
        <v>#REF!</v>
      </c>
    </row>
    <row r="478" spans="1:12" s="17" customFormat="1" ht="19.5" customHeight="1" x14ac:dyDescent="0.2">
      <c r="A478" s="105"/>
      <c r="B478" s="34" t="s">
        <v>363</v>
      </c>
      <c r="C478" s="75">
        <v>925</v>
      </c>
      <c r="D478" s="76" t="s">
        <v>8</v>
      </c>
      <c r="E478" s="76" t="s">
        <v>2</v>
      </c>
      <c r="F478" s="76" t="s">
        <v>2</v>
      </c>
      <c r="G478" s="75">
        <v>1</v>
      </c>
      <c r="H478" s="76"/>
      <c r="I478" s="76"/>
      <c r="J478" s="76"/>
      <c r="K478" s="23">
        <f>SUM(K484+K479)</f>
        <v>1045545</v>
      </c>
    </row>
    <row r="479" spans="1:12" s="17" customFormat="1" ht="47.25" customHeight="1" x14ac:dyDescent="0.2">
      <c r="A479" s="105"/>
      <c r="B479" s="36" t="s">
        <v>107</v>
      </c>
      <c r="C479" s="75">
        <v>925</v>
      </c>
      <c r="D479" s="76" t="s">
        <v>8</v>
      </c>
      <c r="E479" s="76" t="s">
        <v>2</v>
      </c>
      <c r="F479" s="76" t="s">
        <v>2</v>
      </c>
      <c r="G479" s="75">
        <v>1</v>
      </c>
      <c r="H479" s="76" t="s">
        <v>4</v>
      </c>
      <c r="I479" s="76"/>
      <c r="J479" s="76"/>
      <c r="K479" s="23">
        <f>SUM(K482+K480)</f>
        <v>1044967.8</v>
      </c>
    </row>
    <row r="480" spans="1:12" s="17" customFormat="1" ht="47.25" customHeight="1" x14ac:dyDescent="0.2">
      <c r="A480" s="105"/>
      <c r="B480" s="36" t="s">
        <v>108</v>
      </c>
      <c r="C480" s="75">
        <v>925</v>
      </c>
      <c r="D480" s="76" t="s">
        <v>8</v>
      </c>
      <c r="E480" s="76" t="s">
        <v>2</v>
      </c>
      <c r="F480" s="76" t="s">
        <v>2</v>
      </c>
      <c r="G480" s="75">
        <v>1</v>
      </c>
      <c r="H480" s="76" t="s">
        <v>4</v>
      </c>
      <c r="I480" s="76" t="s">
        <v>85</v>
      </c>
      <c r="J480" s="76"/>
      <c r="K480" s="23">
        <f>SUM(K481)</f>
        <v>265935.40000000002</v>
      </c>
    </row>
    <row r="481" spans="1:11" s="17" customFormat="1" ht="33.75" customHeight="1" x14ac:dyDescent="0.2">
      <c r="A481" s="105"/>
      <c r="B481" s="38" t="s">
        <v>120</v>
      </c>
      <c r="C481" s="75">
        <v>925</v>
      </c>
      <c r="D481" s="76" t="s">
        <v>8</v>
      </c>
      <c r="E481" s="76" t="s">
        <v>2</v>
      </c>
      <c r="F481" s="76" t="s">
        <v>2</v>
      </c>
      <c r="G481" s="75">
        <v>1</v>
      </c>
      <c r="H481" s="76" t="s">
        <v>4</v>
      </c>
      <c r="I481" s="76" t="s">
        <v>85</v>
      </c>
      <c r="J481" s="76" t="s">
        <v>59</v>
      </c>
      <c r="K481" s="23">
        <v>265935.40000000002</v>
      </c>
    </row>
    <row r="482" spans="1:11" s="17" customFormat="1" ht="63" customHeight="1" x14ac:dyDescent="0.2">
      <c r="A482" s="105"/>
      <c r="B482" s="36" t="s">
        <v>201</v>
      </c>
      <c r="C482" s="75">
        <v>925</v>
      </c>
      <c r="D482" s="76" t="s">
        <v>8</v>
      </c>
      <c r="E482" s="76" t="s">
        <v>2</v>
      </c>
      <c r="F482" s="76" t="s">
        <v>2</v>
      </c>
      <c r="G482" s="75">
        <v>1</v>
      </c>
      <c r="H482" s="76" t="s">
        <v>4</v>
      </c>
      <c r="I482" s="76" t="s">
        <v>109</v>
      </c>
      <c r="J482" s="76"/>
      <c r="K482" s="23">
        <f>SUM(K483)</f>
        <v>779032.4</v>
      </c>
    </row>
    <row r="483" spans="1:11" s="17" customFormat="1" ht="31.5" customHeight="1" x14ac:dyDescent="0.2">
      <c r="A483" s="105"/>
      <c r="B483" s="36" t="s">
        <v>120</v>
      </c>
      <c r="C483" s="75">
        <v>925</v>
      </c>
      <c r="D483" s="76" t="s">
        <v>8</v>
      </c>
      <c r="E483" s="76" t="s">
        <v>2</v>
      </c>
      <c r="F483" s="76" t="s">
        <v>2</v>
      </c>
      <c r="G483" s="75">
        <v>1</v>
      </c>
      <c r="H483" s="76" t="s">
        <v>4</v>
      </c>
      <c r="I483" s="76" t="s">
        <v>109</v>
      </c>
      <c r="J483" s="76" t="s">
        <v>59</v>
      </c>
      <c r="K483" s="23">
        <f>762388.5+16643.9</f>
        <v>779032.4</v>
      </c>
    </row>
    <row r="484" spans="1:11" s="17" customFormat="1" ht="63" customHeight="1" x14ac:dyDescent="0.2">
      <c r="A484" s="105"/>
      <c r="B484" s="34" t="s">
        <v>105</v>
      </c>
      <c r="C484" s="75">
        <v>925</v>
      </c>
      <c r="D484" s="76" t="s">
        <v>8</v>
      </c>
      <c r="E484" s="76" t="s">
        <v>2</v>
      </c>
      <c r="F484" s="76" t="s">
        <v>2</v>
      </c>
      <c r="G484" s="75">
        <v>1</v>
      </c>
      <c r="H484" s="76" t="s">
        <v>30</v>
      </c>
      <c r="I484" s="76"/>
      <c r="J484" s="76"/>
      <c r="K484" s="23">
        <f t="shared" ref="K484:K485" si="29">SUM(K485)</f>
        <v>577.20000000000005</v>
      </c>
    </row>
    <row r="485" spans="1:11" s="17" customFormat="1" ht="94.5" customHeight="1" x14ac:dyDescent="0.2">
      <c r="A485" s="105"/>
      <c r="B485" s="54" t="s">
        <v>198</v>
      </c>
      <c r="C485" s="75">
        <v>925</v>
      </c>
      <c r="D485" s="76" t="s">
        <v>8</v>
      </c>
      <c r="E485" s="76" t="s">
        <v>2</v>
      </c>
      <c r="F485" s="76" t="s">
        <v>2</v>
      </c>
      <c r="G485" s="75">
        <v>1</v>
      </c>
      <c r="H485" s="76" t="s">
        <v>30</v>
      </c>
      <c r="I485" s="76" t="s">
        <v>106</v>
      </c>
      <c r="J485" s="76"/>
      <c r="K485" s="23">
        <f t="shared" si="29"/>
        <v>577.20000000000005</v>
      </c>
    </row>
    <row r="486" spans="1:11" s="17" customFormat="1" ht="31.5" customHeight="1" x14ac:dyDescent="0.2">
      <c r="A486" s="105"/>
      <c r="B486" s="36" t="s">
        <v>120</v>
      </c>
      <c r="C486" s="75">
        <v>925</v>
      </c>
      <c r="D486" s="76" t="s">
        <v>8</v>
      </c>
      <c r="E486" s="76" t="s">
        <v>2</v>
      </c>
      <c r="F486" s="76" t="s">
        <v>2</v>
      </c>
      <c r="G486" s="75">
        <v>1</v>
      </c>
      <c r="H486" s="76" t="s">
        <v>30</v>
      </c>
      <c r="I486" s="76" t="s">
        <v>106</v>
      </c>
      <c r="J486" s="76" t="s">
        <v>59</v>
      </c>
      <c r="K486" s="23">
        <v>577.20000000000005</v>
      </c>
    </row>
    <row r="487" spans="1:11" s="17" customFormat="1" ht="31.5" customHeight="1" x14ac:dyDescent="0.2">
      <c r="A487" s="105"/>
      <c r="B487" s="34" t="s">
        <v>144</v>
      </c>
      <c r="C487" s="75">
        <v>925</v>
      </c>
      <c r="D487" s="76" t="s">
        <v>8</v>
      </c>
      <c r="E487" s="76" t="s">
        <v>2</v>
      </c>
      <c r="F487" s="76" t="s">
        <v>40</v>
      </c>
      <c r="G487" s="75"/>
      <c r="H487" s="76"/>
      <c r="I487" s="76"/>
      <c r="J487" s="76"/>
      <c r="K487" s="23">
        <f>SUM(K488)</f>
        <v>10000</v>
      </c>
    </row>
    <row r="488" spans="1:11" s="17" customFormat="1" ht="18" customHeight="1" x14ac:dyDescent="0.2">
      <c r="A488" s="105"/>
      <c r="B488" s="29" t="s">
        <v>365</v>
      </c>
      <c r="C488" s="75">
        <v>925</v>
      </c>
      <c r="D488" s="76" t="s">
        <v>8</v>
      </c>
      <c r="E488" s="76" t="s">
        <v>2</v>
      </c>
      <c r="F488" s="31" t="s">
        <v>40</v>
      </c>
      <c r="G488" s="31" t="s">
        <v>138</v>
      </c>
      <c r="H488" s="31"/>
      <c r="I488" s="31"/>
      <c r="J488" s="76"/>
      <c r="K488" s="23">
        <f>SUM(K489)</f>
        <v>10000</v>
      </c>
    </row>
    <row r="489" spans="1:11" s="17" customFormat="1" ht="32.25" customHeight="1" x14ac:dyDescent="0.2">
      <c r="A489" s="105"/>
      <c r="B489" s="29" t="s">
        <v>368</v>
      </c>
      <c r="C489" s="75">
        <v>925</v>
      </c>
      <c r="D489" s="76" t="s">
        <v>8</v>
      </c>
      <c r="E489" s="76" t="s">
        <v>2</v>
      </c>
      <c r="F489" s="31" t="s">
        <v>40</v>
      </c>
      <c r="G489" s="31" t="s">
        <v>138</v>
      </c>
      <c r="H489" s="31" t="s">
        <v>2</v>
      </c>
      <c r="I489" s="31"/>
      <c r="J489" s="76"/>
      <c r="K489" s="23">
        <f>SUM(K490)</f>
        <v>10000</v>
      </c>
    </row>
    <row r="490" spans="1:11" s="17" customFormat="1" ht="40.5" customHeight="1" x14ac:dyDescent="0.2">
      <c r="A490" s="105"/>
      <c r="B490" s="101" t="s">
        <v>687</v>
      </c>
      <c r="C490" s="75">
        <v>925</v>
      </c>
      <c r="D490" s="76" t="s">
        <v>8</v>
      </c>
      <c r="E490" s="76" t="s">
        <v>2</v>
      </c>
      <c r="F490" s="31" t="s">
        <v>40</v>
      </c>
      <c r="G490" s="31" t="s">
        <v>138</v>
      </c>
      <c r="H490" s="31" t="s">
        <v>2</v>
      </c>
      <c r="I490" s="31" t="s">
        <v>150</v>
      </c>
      <c r="J490" s="76"/>
      <c r="K490" s="23">
        <f>SUM(K491)</f>
        <v>10000</v>
      </c>
    </row>
    <row r="491" spans="1:11" s="17" customFormat="1" ht="31.5" customHeight="1" x14ac:dyDescent="0.2">
      <c r="A491" s="105"/>
      <c r="B491" s="38" t="s">
        <v>120</v>
      </c>
      <c r="C491" s="75">
        <v>925</v>
      </c>
      <c r="D491" s="76" t="s">
        <v>8</v>
      </c>
      <c r="E491" s="76" t="s">
        <v>2</v>
      </c>
      <c r="F491" s="31" t="s">
        <v>40</v>
      </c>
      <c r="G491" s="31" t="s">
        <v>138</v>
      </c>
      <c r="H491" s="31" t="s">
        <v>2</v>
      </c>
      <c r="I491" s="31" t="s">
        <v>150</v>
      </c>
      <c r="J491" s="76" t="s">
        <v>59</v>
      </c>
      <c r="K491" s="23">
        <v>10000</v>
      </c>
    </row>
    <row r="492" spans="1:11" s="17" customFormat="1" ht="18" customHeight="1" x14ac:dyDescent="0.2">
      <c r="A492" s="105"/>
      <c r="B492" s="29" t="s">
        <v>26</v>
      </c>
      <c r="C492" s="75">
        <v>925</v>
      </c>
      <c r="D492" s="76" t="s">
        <v>8</v>
      </c>
      <c r="E492" s="76" t="s">
        <v>4</v>
      </c>
      <c r="F492" s="76"/>
      <c r="G492" s="75"/>
      <c r="H492" s="76"/>
      <c r="I492" s="76"/>
      <c r="J492" s="76"/>
      <c r="K492" s="23">
        <f>SUM(K493+K521)</f>
        <v>1920987.5000000002</v>
      </c>
    </row>
    <row r="493" spans="1:11" s="17" customFormat="1" ht="18" customHeight="1" x14ac:dyDescent="0.2">
      <c r="A493" s="105"/>
      <c r="B493" s="29" t="s">
        <v>362</v>
      </c>
      <c r="C493" s="75">
        <v>925</v>
      </c>
      <c r="D493" s="76" t="s">
        <v>8</v>
      </c>
      <c r="E493" s="76" t="s">
        <v>4</v>
      </c>
      <c r="F493" s="76" t="s">
        <v>2</v>
      </c>
      <c r="G493" s="75"/>
      <c r="H493" s="76"/>
      <c r="I493" s="76"/>
      <c r="J493" s="76"/>
      <c r="K493" s="23">
        <f>SUM(K494)</f>
        <v>1902331.7000000002</v>
      </c>
    </row>
    <row r="494" spans="1:11" s="17" customFormat="1" ht="16.5" customHeight="1" x14ac:dyDescent="0.2">
      <c r="A494" s="105"/>
      <c r="B494" s="34" t="s">
        <v>363</v>
      </c>
      <c r="C494" s="75">
        <v>925</v>
      </c>
      <c r="D494" s="76" t="s">
        <v>8</v>
      </c>
      <c r="E494" s="76" t="s">
        <v>4</v>
      </c>
      <c r="F494" s="76" t="s">
        <v>2</v>
      </c>
      <c r="G494" s="75">
        <v>1</v>
      </c>
      <c r="H494" s="76"/>
      <c r="I494" s="76"/>
      <c r="J494" s="76"/>
      <c r="K494" s="23">
        <f>SUM(K513+K495+K500+K509+K516)</f>
        <v>1902331.7000000002</v>
      </c>
    </row>
    <row r="495" spans="1:11" s="17" customFormat="1" ht="54" customHeight="1" x14ac:dyDescent="0.2">
      <c r="A495" s="105"/>
      <c r="B495" s="34" t="s">
        <v>107</v>
      </c>
      <c r="C495" s="75">
        <v>925</v>
      </c>
      <c r="D495" s="76" t="s">
        <v>8</v>
      </c>
      <c r="E495" s="76" t="s">
        <v>4</v>
      </c>
      <c r="F495" s="76" t="s">
        <v>2</v>
      </c>
      <c r="G495" s="75">
        <v>1</v>
      </c>
      <c r="H495" s="76" t="s">
        <v>4</v>
      </c>
      <c r="I495" s="76"/>
      <c r="J495" s="76"/>
      <c r="K495" s="23">
        <f>SUM(K496+K498)</f>
        <v>1618165.8</v>
      </c>
    </row>
    <row r="496" spans="1:11" s="17" customFormat="1" ht="47.25" customHeight="1" x14ac:dyDescent="0.2">
      <c r="A496" s="105"/>
      <c r="B496" s="36" t="s">
        <v>108</v>
      </c>
      <c r="C496" s="75">
        <v>925</v>
      </c>
      <c r="D496" s="76" t="s">
        <v>8</v>
      </c>
      <c r="E496" s="76" t="s">
        <v>4</v>
      </c>
      <c r="F496" s="76" t="s">
        <v>2</v>
      </c>
      <c r="G496" s="75">
        <v>1</v>
      </c>
      <c r="H496" s="76" t="s">
        <v>4</v>
      </c>
      <c r="I496" s="76" t="s">
        <v>85</v>
      </c>
      <c r="J496" s="76"/>
      <c r="K496" s="23">
        <f>SUM(K497:K497)</f>
        <v>157617.79999999999</v>
      </c>
    </row>
    <row r="497" spans="1:11" s="17" customFormat="1" ht="31.5" customHeight="1" x14ac:dyDescent="0.2">
      <c r="A497" s="105"/>
      <c r="B497" s="38" t="s">
        <v>120</v>
      </c>
      <c r="C497" s="75">
        <v>925</v>
      </c>
      <c r="D497" s="76" t="s">
        <v>8</v>
      </c>
      <c r="E497" s="76" t="s">
        <v>4</v>
      </c>
      <c r="F497" s="76" t="s">
        <v>2</v>
      </c>
      <c r="G497" s="75">
        <v>1</v>
      </c>
      <c r="H497" s="76" t="s">
        <v>4</v>
      </c>
      <c r="I497" s="76" t="s">
        <v>85</v>
      </c>
      <c r="J497" s="76" t="s">
        <v>59</v>
      </c>
      <c r="K497" s="23">
        <v>157617.79999999999</v>
      </c>
    </row>
    <row r="498" spans="1:11" s="17" customFormat="1" ht="63" customHeight="1" x14ac:dyDescent="0.2">
      <c r="A498" s="105"/>
      <c r="B498" s="36" t="s">
        <v>201</v>
      </c>
      <c r="C498" s="75">
        <v>925</v>
      </c>
      <c r="D498" s="76" t="s">
        <v>8</v>
      </c>
      <c r="E498" s="76" t="s">
        <v>4</v>
      </c>
      <c r="F498" s="76" t="s">
        <v>2</v>
      </c>
      <c r="G498" s="75">
        <v>1</v>
      </c>
      <c r="H498" s="76" t="s">
        <v>4</v>
      </c>
      <c r="I498" s="76" t="s">
        <v>109</v>
      </c>
      <c r="J498" s="76"/>
      <c r="K498" s="23">
        <f>SUM(K499:K499)</f>
        <v>1460548</v>
      </c>
    </row>
    <row r="499" spans="1:11" s="17" customFormat="1" ht="31.5" customHeight="1" x14ac:dyDescent="0.2">
      <c r="A499" s="105"/>
      <c r="B499" s="36" t="s">
        <v>120</v>
      </c>
      <c r="C499" s="75">
        <v>925</v>
      </c>
      <c r="D499" s="76" t="s">
        <v>8</v>
      </c>
      <c r="E499" s="76" t="s">
        <v>4</v>
      </c>
      <c r="F499" s="76" t="s">
        <v>2</v>
      </c>
      <c r="G499" s="75">
        <v>1</v>
      </c>
      <c r="H499" s="76" t="s">
        <v>4</v>
      </c>
      <c r="I499" s="76" t="s">
        <v>109</v>
      </c>
      <c r="J499" s="76" t="s">
        <v>59</v>
      </c>
      <c r="K499" s="23">
        <v>1460548</v>
      </c>
    </row>
    <row r="500" spans="1:11" s="17" customFormat="1" ht="18.600000000000001" customHeight="1" x14ac:dyDescent="0.2">
      <c r="A500" s="105"/>
      <c r="B500" s="29" t="s">
        <v>111</v>
      </c>
      <c r="C500" s="75">
        <v>925</v>
      </c>
      <c r="D500" s="76" t="s">
        <v>8</v>
      </c>
      <c r="E500" s="76" t="s">
        <v>4</v>
      </c>
      <c r="F500" s="76" t="s">
        <v>2</v>
      </c>
      <c r="G500" s="75">
        <v>1</v>
      </c>
      <c r="H500" s="31" t="s">
        <v>6</v>
      </c>
      <c r="I500" s="76"/>
      <c r="J500" s="76"/>
      <c r="K500" s="23">
        <f>SUM(K501+K503+K507+K505)</f>
        <v>168475.3</v>
      </c>
    </row>
    <row r="501" spans="1:11" s="17" customFormat="1" ht="126" customHeight="1" x14ac:dyDescent="0.2">
      <c r="A501" s="105"/>
      <c r="B501" s="34" t="s">
        <v>293</v>
      </c>
      <c r="C501" s="75">
        <v>925</v>
      </c>
      <c r="D501" s="76" t="s">
        <v>8</v>
      </c>
      <c r="E501" s="76" t="s">
        <v>4</v>
      </c>
      <c r="F501" s="76" t="s">
        <v>2</v>
      </c>
      <c r="G501" s="75">
        <v>1</v>
      </c>
      <c r="H501" s="31" t="s">
        <v>6</v>
      </c>
      <c r="I501" s="76" t="s">
        <v>113</v>
      </c>
      <c r="J501" s="76"/>
      <c r="K501" s="23">
        <f>SUM(K502)</f>
        <v>42748.1</v>
      </c>
    </row>
    <row r="502" spans="1:11" s="17" customFormat="1" ht="31.5" customHeight="1" x14ac:dyDescent="0.2">
      <c r="A502" s="105"/>
      <c r="B502" s="36" t="s">
        <v>120</v>
      </c>
      <c r="C502" s="75">
        <v>925</v>
      </c>
      <c r="D502" s="76" t="s">
        <v>8</v>
      </c>
      <c r="E502" s="76" t="s">
        <v>4</v>
      </c>
      <c r="F502" s="76" t="s">
        <v>2</v>
      </c>
      <c r="G502" s="75">
        <v>1</v>
      </c>
      <c r="H502" s="31" t="s">
        <v>6</v>
      </c>
      <c r="I502" s="76" t="s">
        <v>113</v>
      </c>
      <c r="J502" s="76" t="s">
        <v>59</v>
      </c>
      <c r="K502" s="23">
        <v>42748.1</v>
      </c>
    </row>
    <row r="503" spans="1:11" s="17" customFormat="1" ht="78.75" customHeight="1" x14ac:dyDescent="0.2">
      <c r="A503" s="105"/>
      <c r="B503" s="29" t="s">
        <v>409</v>
      </c>
      <c r="C503" s="75">
        <v>925</v>
      </c>
      <c r="D503" s="76" t="s">
        <v>8</v>
      </c>
      <c r="E503" s="76" t="s">
        <v>4</v>
      </c>
      <c r="F503" s="31" t="s">
        <v>2</v>
      </c>
      <c r="G503" s="31" t="s">
        <v>90</v>
      </c>
      <c r="H503" s="31" t="s">
        <v>6</v>
      </c>
      <c r="I503" s="31" t="s">
        <v>239</v>
      </c>
      <c r="J503" s="76"/>
      <c r="K503" s="23">
        <f>SUM(K504)</f>
        <v>3156.5</v>
      </c>
    </row>
    <row r="504" spans="1:11" s="17" customFormat="1" ht="31.5" customHeight="1" x14ac:dyDescent="0.2">
      <c r="A504" s="105"/>
      <c r="B504" s="29" t="s">
        <v>120</v>
      </c>
      <c r="C504" s="75">
        <v>925</v>
      </c>
      <c r="D504" s="76" t="s">
        <v>8</v>
      </c>
      <c r="E504" s="76" t="s">
        <v>4</v>
      </c>
      <c r="F504" s="31" t="s">
        <v>2</v>
      </c>
      <c r="G504" s="31" t="s">
        <v>90</v>
      </c>
      <c r="H504" s="31" t="s">
        <v>6</v>
      </c>
      <c r="I504" s="31" t="s">
        <v>239</v>
      </c>
      <c r="J504" s="76" t="s">
        <v>59</v>
      </c>
      <c r="K504" s="23">
        <v>3156.5</v>
      </c>
    </row>
    <row r="505" spans="1:11" s="17" customFormat="1" ht="84" customHeight="1" x14ac:dyDescent="0.2">
      <c r="A505" s="105"/>
      <c r="B505" s="29" t="s">
        <v>509</v>
      </c>
      <c r="C505" s="75">
        <v>925</v>
      </c>
      <c r="D505" s="76" t="s">
        <v>8</v>
      </c>
      <c r="E505" s="76" t="s">
        <v>4</v>
      </c>
      <c r="F505" s="31" t="s">
        <v>2</v>
      </c>
      <c r="G505" s="31" t="s">
        <v>90</v>
      </c>
      <c r="H505" s="31" t="s">
        <v>6</v>
      </c>
      <c r="I505" s="31" t="s">
        <v>510</v>
      </c>
      <c r="J505" s="76"/>
      <c r="K505" s="23">
        <f>K506</f>
        <v>106332.4</v>
      </c>
    </row>
    <row r="506" spans="1:11" s="17" customFormat="1" ht="37.5" customHeight="1" x14ac:dyDescent="0.2">
      <c r="A506" s="105"/>
      <c r="B506" s="29" t="s">
        <v>120</v>
      </c>
      <c r="C506" s="75">
        <v>925</v>
      </c>
      <c r="D506" s="76" t="s">
        <v>8</v>
      </c>
      <c r="E506" s="76" t="s">
        <v>4</v>
      </c>
      <c r="F506" s="31" t="s">
        <v>2</v>
      </c>
      <c r="G506" s="31" t="s">
        <v>90</v>
      </c>
      <c r="H506" s="31" t="s">
        <v>6</v>
      </c>
      <c r="I506" s="31" t="s">
        <v>510</v>
      </c>
      <c r="J506" s="76" t="s">
        <v>59</v>
      </c>
      <c r="K506" s="23">
        <f>99952.4+6380</f>
        <v>106332.4</v>
      </c>
    </row>
    <row r="507" spans="1:11" s="17" customFormat="1" ht="47.25" customHeight="1" x14ac:dyDescent="0.2">
      <c r="A507" s="105"/>
      <c r="B507" s="29" t="s">
        <v>300</v>
      </c>
      <c r="C507" s="75">
        <v>925</v>
      </c>
      <c r="D507" s="76" t="s">
        <v>8</v>
      </c>
      <c r="E507" s="76" t="s">
        <v>4</v>
      </c>
      <c r="F507" s="76" t="s">
        <v>2</v>
      </c>
      <c r="G507" s="75">
        <v>1</v>
      </c>
      <c r="H507" s="31" t="s">
        <v>6</v>
      </c>
      <c r="I507" s="31" t="s">
        <v>238</v>
      </c>
      <c r="J507" s="76"/>
      <c r="K507" s="23">
        <f>SUM(K508)</f>
        <v>16238.300000000001</v>
      </c>
    </row>
    <row r="508" spans="1:11" s="17" customFormat="1" ht="36.75" customHeight="1" x14ac:dyDescent="0.2">
      <c r="A508" s="105"/>
      <c r="B508" s="29" t="s">
        <v>120</v>
      </c>
      <c r="C508" s="75">
        <v>925</v>
      </c>
      <c r="D508" s="76" t="s">
        <v>8</v>
      </c>
      <c r="E508" s="76" t="s">
        <v>4</v>
      </c>
      <c r="F508" s="76" t="s">
        <v>2</v>
      </c>
      <c r="G508" s="75">
        <v>1</v>
      </c>
      <c r="H508" s="31" t="s">
        <v>6</v>
      </c>
      <c r="I508" s="31" t="s">
        <v>238</v>
      </c>
      <c r="J508" s="76" t="s">
        <v>59</v>
      </c>
      <c r="K508" s="23">
        <f>8768.7+7469.6</f>
        <v>16238.300000000001</v>
      </c>
    </row>
    <row r="509" spans="1:11" s="17" customFormat="1" ht="31.5" customHeight="1" x14ac:dyDescent="0.2">
      <c r="A509" s="105"/>
      <c r="B509" s="29" t="s">
        <v>500</v>
      </c>
      <c r="C509" s="75">
        <v>925</v>
      </c>
      <c r="D509" s="76" t="s">
        <v>8</v>
      </c>
      <c r="E509" s="76" t="s">
        <v>4</v>
      </c>
      <c r="F509" s="76" t="s">
        <v>2</v>
      </c>
      <c r="G509" s="75">
        <v>1</v>
      </c>
      <c r="H509" s="76" t="s">
        <v>7</v>
      </c>
      <c r="I509" s="76"/>
      <c r="J509" s="76"/>
      <c r="K509" s="23">
        <f>K510</f>
        <v>5397.1</v>
      </c>
    </row>
    <row r="510" spans="1:11" s="17" customFormat="1" ht="132" customHeight="1" x14ac:dyDescent="0.2">
      <c r="A510" s="105"/>
      <c r="B510" s="29" t="s">
        <v>199</v>
      </c>
      <c r="C510" s="75">
        <v>925</v>
      </c>
      <c r="D510" s="76" t="s">
        <v>8</v>
      </c>
      <c r="E510" s="76" t="s">
        <v>4</v>
      </c>
      <c r="F510" s="76" t="s">
        <v>2</v>
      </c>
      <c r="G510" s="75">
        <v>1</v>
      </c>
      <c r="H510" s="76" t="s">
        <v>7</v>
      </c>
      <c r="I510" s="76" t="s">
        <v>137</v>
      </c>
      <c r="J510" s="76"/>
      <c r="K510" s="23">
        <f>SUM(K511:K512)</f>
        <v>5397.1</v>
      </c>
    </row>
    <row r="511" spans="1:11" s="17" customFormat="1" ht="18" customHeight="1" x14ac:dyDescent="0.2">
      <c r="A511" s="105"/>
      <c r="B511" s="29" t="s">
        <v>55</v>
      </c>
      <c r="C511" s="75">
        <v>925</v>
      </c>
      <c r="D511" s="76" t="s">
        <v>8</v>
      </c>
      <c r="E511" s="76" t="s">
        <v>4</v>
      </c>
      <c r="F511" s="76" t="s">
        <v>2</v>
      </c>
      <c r="G511" s="75">
        <v>1</v>
      </c>
      <c r="H511" s="76" t="s">
        <v>7</v>
      </c>
      <c r="I511" s="76" t="s">
        <v>137</v>
      </c>
      <c r="J511" s="76" t="s">
        <v>56</v>
      </c>
      <c r="K511" s="23">
        <v>3897.1</v>
      </c>
    </row>
    <row r="512" spans="1:11" s="17" customFormat="1" ht="31.5" customHeight="1" x14ac:dyDescent="0.2">
      <c r="A512" s="105"/>
      <c r="B512" s="38" t="s">
        <v>120</v>
      </c>
      <c r="C512" s="75">
        <v>925</v>
      </c>
      <c r="D512" s="76" t="s">
        <v>8</v>
      </c>
      <c r="E512" s="76" t="s">
        <v>4</v>
      </c>
      <c r="F512" s="76" t="s">
        <v>2</v>
      </c>
      <c r="G512" s="75">
        <v>1</v>
      </c>
      <c r="H512" s="76" t="s">
        <v>7</v>
      </c>
      <c r="I512" s="76" t="s">
        <v>137</v>
      </c>
      <c r="J512" s="76" t="s">
        <v>59</v>
      </c>
      <c r="K512" s="23">
        <v>1500</v>
      </c>
    </row>
    <row r="513" spans="1:11" s="17" customFormat="1" ht="63" customHeight="1" x14ac:dyDescent="0.2">
      <c r="A513" s="105"/>
      <c r="B513" s="34" t="s">
        <v>105</v>
      </c>
      <c r="C513" s="75">
        <v>925</v>
      </c>
      <c r="D513" s="76" t="s">
        <v>8</v>
      </c>
      <c r="E513" s="76" t="s">
        <v>4</v>
      </c>
      <c r="F513" s="76" t="s">
        <v>2</v>
      </c>
      <c r="G513" s="75">
        <v>1</v>
      </c>
      <c r="H513" s="76" t="s">
        <v>30</v>
      </c>
      <c r="I513" s="76"/>
      <c r="J513" s="76"/>
      <c r="K513" s="23">
        <f>SUM(K514)</f>
        <v>1386.2</v>
      </c>
    </row>
    <row r="514" spans="1:11" s="17" customFormat="1" ht="94.5" customHeight="1" x14ac:dyDescent="0.2">
      <c r="A514" s="105"/>
      <c r="B514" s="37" t="s">
        <v>198</v>
      </c>
      <c r="C514" s="75">
        <v>925</v>
      </c>
      <c r="D514" s="76" t="s">
        <v>8</v>
      </c>
      <c r="E514" s="76" t="s">
        <v>4</v>
      </c>
      <c r="F514" s="76" t="s">
        <v>2</v>
      </c>
      <c r="G514" s="75">
        <v>1</v>
      </c>
      <c r="H514" s="76" t="s">
        <v>30</v>
      </c>
      <c r="I514" s="76" t="s">
        <v>106</v>
      </c>
      <c r="J514" s="76"/>
      <c r="K514" s="23">
        <f>SUM(K515:K515)</f>
        <v>1386.2</v>
      </c>
    </row>
    <row r="515" spans="1:11" s="17" customFormat="1" ht="31.5" customHeight="1" x14ac:dyDescent="0.2">
      <c r="A515" s="105"/>
      <c r="B515" s="36" t="s">
        <v>120</v>
      </c>
      <c r="C515" s="75">
        <v>925</v>
      </c>
      <c r="D515" s="76" t="s">
        <v>8</v>
      </c>
      <c r="E515" s="76" t="s">
        <v>4</v>
      </c>
      <c r="F515" s="76" t="s">
        <v>2</v>
      </c>
      <c r="G515" s="75">
        <v>1</v>
      </c>
      <c r="H515" s="76" t="s">
        <v>30</v>
      </c>
      <c r="I515" s="76" t="s">
        <v>106</v>
      </c>
      <c r="J515" s="76" t="s">
        <v>59</v>
      </c>
      <c r="K515" s="23">
        <v>1386.2</v>
      </c>
    </row>
    <row r="516" spans="1:11" s="17" customFormat="1" ht="19.899999999999999" customHeight="1" x14ac:dyDescent="0.2">
      <c r="A516" s="105"/>
      <c r="B516" s="29" t="s">
        <v>502</v>
      </c>
      <c r="C516" s="75">
        <v>925</v>
      </c>
      <c r="D516" s="76" t="s">
        <v>8</v>
      </c>
      <c r="E516" s="76" t="s">
        <v>4</v>
      </c>
      <c r="F516" s="31" t="s">
        <v>2</v>
      </c>
      <c r="G516" s="31" t="s">
        <v>90</v>
      </c>
      <c r="H516" s="31" t="s">
        <v>501</v>
      </c>
      <c r="I516" s="31"/>
      <c r="J516" s="76"/>
      <c r="K516" s="23">
        <f>K517+K519</f>
        <v>108907.3</v>
      </c>
    </row>
    <row r="517" spans="1:11" s="17" customFormat="1" ht="56.25" customHeight="1" x14ac:dyDescent="0.2">
      <c r="A517" s="105"/>
      <c r="B517" s="29" t="s">
        <v>272</v>
      </c>
      <c r="C517" s="75">
        <v>925</v>
      </c>
      <c r="D517" s="76" t="s">
        <v>8</v>
      </c>
      <c r="E517" s="76" t="s">
        <v>4</v>
      </c>
      <c r="F517" s="31" t="s">
        <v>2</v>
      </c>
      <c r="G517" s="31" t="s">
        <v>90</v>
      </c>
      <c r="H517" s="31" t="s">
        <v>501</v>
      </c>
      <c r="I517" s="31" t="s">
        <v>273</v>
      </c>
      <c r="J517" s="76"/>
      <c r="K517" s="23">
        <f>K518</f>
        <v>8713.7000000000007</v>
      </c>
    </row>
    <row r="518" spans="1:11" s="17" customFormat="1" ht="36" customHeight="1" x14ac:dyDescent="0.2">
      <c r="A518" s="105"/>
      <c r="B518" s="29" t="s">
        <v>120</v>
      </c>
      <c r="C518" s="75">
        <v>925</v>
      </c>
      <c r="D518" s="76" t="s">
        <v>8</v>
      </c>
      <c r="E518" s="76" t="s">
        <v>4</v>
      </c>
      <c r="F518" s="31" t="s">
        <v>2</v>
      </c>
      <c r="G518" s="31" t="s">
        <v>90</v>
      </c>
      <c r="H518" s="31" t="s">
        <v>501</v>
      </c>
      <c r="I518" s="31" t="s">
        <v>273</v>
      </c>
      <c r="J518" s="76" t="s">
        <v>59</v>
      </c>
      <c r="K518" s="23">
        <v>8713.7000000000007</v>
      </c>
    </row>
    <row r="519" spans="1:11" s="17" customFormat="1" ht="146.25" customHeight="1" x14ac:dyDescent="0.2">
      <c r="A519" s="105"/>
      <c r="B519" s="101" t="s">
        <v>695</v>
      </c>
      <c r="C519" s="75">
        <v>925</v>
      </c>
      <c r="D519" s="76" t="s">
        <v>8</v>
      </c>
      <c r="E519" s="76" t="s">
        <v>4</v>
      </c>
      <c r="F519" s="31" t="s">
        <v>2</v>
      </c>
      <c r="G519" s="31" t="s">
        <v>90</v>
      </c>
      <c r="H519" s="31" t="s">
        <v>501</v>
      </c>
      <c r="I519" s="31" t="s">
        <v>508</v>
      </c>
      <c r="J519" s="76"/>
      <c r="K519" s="23">
        <f>K520</f>
        <v>100193.60000000001</v>
      </c>
    </row>
    <row r="520" spans="1:11" s="17" customFormat="1" ht="32.25" customHeight="1" x14ac:dyDescent="0.2">
      <c r="A520" s="105"/>
      <c r="B520" s="38" t="s">
        <v>120</v>
      </c>
      <c r="C520" s="75">
        <v>925</v>
      </c>
      <c r="D520" s="76" t="s">
        <v>8</v>
      </c>
      <c r="E520" s="76" t="s">
        <v>4</v>
      </c>
      <c r="F520" s="31" t="s">
        <v>2</v>
      </c>
      <c r="G520" s="31" t="s">
        <v>90</v>
      </c>
      <c r="H520" s="31" t="s">
        <v>501</v>
      </c>
      <c r="I520" s="31" t="s">
        <v>508</v>
      </c>
      <c r="J520" s="76" t="s">
        <v>59</v>
      </c>
      <c r="K520" s="23">
        <v>100193.60000000001</v>
      </c>
    </row>
    <row r="521" spans="1:11" s="17" customFormat="1" ht="31.5" customHeight="1" x14ac:dyDescent="0.2">
      <c r="A521" s="105"/>
      <c r="B521" s="34" t="s">
        <v>144</v>
      </c>
      <c r="C521" s="75">
        <v>925</v>
      </c>
      <c r="D521" s="76" t="s">
        <v>8</v>
      </c>
      <c r="E521" s="76" t="s">
        <v>4</v>
      </c>
      <c r="F521" s="31" t="s">
        <v>40</v>
      </c>
      <c r="G521" s="31"/>
      <c r="H521" s="31"/>
      <c r="I521" s="31"/>
      <c r="J521" s="76"/>
      <c r="K521" s="23">
        <f>K522</f>
        <v>18655.8</v>
      </c>
    </row>
    <row r="522" spans="1:11" s="17" customFormat="1" ht="18" customHeight="1" x14ac:dyDescent="0.2">
      <c r="A522" s="105"/>
      <c r="B522" s="29" t="s">
        <v>365</v>
      </c>
      <c r="C522" s="75">
        <v>925</v>
      </c>
      <c r="D522" s="76" t="s">
        <v>8</v>
      </c>
      <c r="E522" s="76" t="s">
        <v>4</v>
      </c>
      <c r="F522" s="31" t="s">
        <v>40</v>
      </c>
      <c r="G522" s="31" t="s">
        <v>138</v>
      </c>
      <c r="H522" s="31"/>
      <c r="I522" s="31"/>
      <c r="J522" s="76"/>
      <c r="K522" s="23">
        <f>SUM(K523)</f>
        <v>18655.8</v>
      </c>
    </row>
    <row r="523" spans="1:11" s="17" customFormat="1" ht="33.75" customHeight="1" x14ac:dyDescent="0.2">
      <c r="A523" s="105"/>
      <c r="B523" s="29" t="s">
        <v>368</v>
      </c>
      <c r="C523" s="75">
        <v>925</v>
      </c>
      <c r="D523" s="76" t="s">
        <v>8</v>
      </c>
      <c r="E523" s="76" t="s">
        <v>4</v>
      </c>
      <c r="F523" s="31" t="s">
        <v>40</v>
      </c>
      <c r="G523" s="31" t="s">
        <v>138</v>
      </c>
      <c r="H523" s="31" t="s">
        <v>2</v>
      </c>
      <c r="I523" s="31"/>
      <c r="J523" s="76"/>
      <c r="K523" s="23">
        <f>SUM(K524+K526)</f>
        <v>18655.8</v>
      </c>
    </row>
    <row r="524" spans="1:11" s="17" customFormat="1" ht="34.5" customHeight="1" x14ac:dyDescent="0.2">
      <c r="A524" s="105"/>
      <c r="B524" s="101" t="s">
        <v>687</v>
      </c>
      <c r="C524" s="75">
        <v>925</v>
      </c>
      <c r="D524" s="76" t="s">
        <v>8</v>
      </c>
      <c r="E524" s="76" t="s">
        <v>4</v>
      </c>
      <c r="F524" s="31" t="s">
        <v>40</v>
      </c>
      <c r="G524" s="31" t="s">
        <v>138</v>
      </c>
      <c r="H524" s="31" t="s">
        <v>2</v>
      </c>
      <c r="I524" s="31" t="s">
        <v>150</v>
      </c>
      <c r="J524" s="76"/>
      <c r="K524" s="23">
        <f t="shared" ref="K524" si="30">SUM(K525)</f>
        <v>17872.099999999999</v>
      </c>
    </row>
    <row r="525" spans="1:11" s="17" customFormat="1" ht="31.5" customHeight="1" x14ac:dyDescent="0.2">
      <c r="A525" s="105"/>
      <c r="B525" s="38" t="s">
        <v>120</v>
      </c>
      <c r="C525" s="75">
        <v>925</v>
      </c>
      <c r="D525" s="76" t="s">
        <v>8</v>
      </c>
      <c r="E525" s="76" t="s">
        <v>4</v>
      </c>
      <c r="F525" s="31" t="s">
        <v>40</v>
      </c>
      <c r="G525" s="31" t="s">
        <v>138</v>
      </c>
      <c r="H525" s="31" t="s">
        <v>2</v>
      </c>
      <c r="I525" s="31" t="s">
        <v>150</v>
      </c>
      <c r="J525" s="94" t="s">
        <v>59</v>
      </c>
      <c r="K525" s="40">
        <v>17872.099999999999</v>
      </c>
    </row>
    <row r="526" spans="1:11" s="17" customFormat="1" ht="21" customHeight="1" x14ac:dyDescent="0.2">
      <c r="A526" s="105"/>
      <c r="B526" s="38" t="s">
        <v>686</v>
      </c>
      <c r="C526" s="86">
        <v>925</v>
      </c>
      <c r="D526" s="87" t="s">
        <v>8</v>
      </c>
      <c r="E526" s="87" t="s">
        <v>4</v>
      </c>
      <c r="F526" s="31" t="s">
        <v>40</v>
      </c>
      <c r="G526" s="31" t="s">
        <v>138</v>
      </c>
      <c r="H526" s="31" t="s">
        <v>2</v>
      </c>
      <c r="I526" s="31" t="s">
        <v>685</v>
      </c>
      <c r="J526" s="94"/>
      <c r="K526" s="40">
        <f>K527</f>
        <v>783.7</v>
      </c>
    </row>
    <row r="527" spans="1:11" s="17" customFormat="1" ht="31.5" customHeight="1" x14ac:dyDescent="0.2">
      <c r="A527" s="105"/>
      <c r="B527" s="38" t="s">
        <v>120</v>
      </c>
      <c r="C527" s="86">
        <v>925</v>
      </c>
      <c r="D527" s="87" t="s">
        <v>8</v>
      </c>
      <c r="E527" s="87" t="s">
        <v>4</v>
      </c>
      <c r="F527" s="31" t="s">
        <v>40</v>
      </c>
      <c r="G527" s="31" t="s">
        <v>138</v>
      </c>
      <c r="H527" s="31" t="s">
        <v>2</v>
      </c>
      <c r="I527" s="31" t="s">
        <v>685</v>
      </c>
      <c r="J527" s="94" t="s">
        <v>59</v>
      </c>
      <c r="K527" s="40">
        <v>783.7</v>
      </c>
    </row>
    <row r="528" spans="1:11" s="17" customFormat="1" ht="18" customHeight="1" x14ac:dyDescent="0.2">
      <c r="A528" s="105"/>
      <c r="B528" s="29" t="s">
        <v>145</v>
      </c>
      <c r="C528" s="75">
        <v>925</v>
      </c>
      <c r="D528" s="76" t="s">
        <v>8</v>
      </c>
      <c r="E528" s="76" t="s">
        <v>5</v>
      </c>
      <c r="F528" s="31"/>
      <c r="G528" s="31"/>
      <c r="H528" s="31"/>
      <c r="I528" s="31"/>
      <c r="J528" s="94"/>
      <c r="K528" s="40">
        <f>SUM(K529+K537)</f>
        <v>42879.9</v>
      </c>
    </row>
    <row r="529" spans="1:11" s="17" customFormat="1" ht="18" customHeight="1" x14ac:dyDescent="0.2">
      <c r="A529" s="105"/>
      <c r="B529" s="29" t="s">
        <v>362</v>
      </c>
      <c r="C529" s="75">
        <v>925</v>
      </c>
      <c r="D529" s="76" t="s">
        <v>8</v>
      </c>
      <c r="E529" s="76" t="s">
        <v>5</v>
      </c>
      <c r="F529" s="76" t="s">
        <v>2</v>
      </c>
      <c r="G529" s="93"/>
      <c r="H529" s="94"/>
      <c r="I529" s="94"/>
      <c r="J529" s="94"/>
      <c r="K529" s="40">
        <f t="shared" ref="K529:K532" si="31">SUM(K530)</f>
        <v>32879.300000000003</v>
      </c>
    </row>
    <row r="530" spans="1:11" s="17" customFormat="1" ht="18" customHeight="1" x14ac:dyDescent="0.2">
      <c r="A530" s="105"/>
      <c r="B530" s="34" t="s">
        <v>363</v>
      </c>
      <c r="C530" s="75">
        <v>925</v>
      </c>
      <c r="D530" s="76" t="s">
        <v>8</v>
      </c>
      <c r="E530" s="76" t="s">
        <v>5</v>
      </c>
      <c r="F530" s="76" t="s">
        <v>2</v>
      </c>
      <c r="G530" s="75">
        <v>1</v>
      </c>
      <c r="H530" s="76"/>
      <c r="I530" s="76"/>
      <c r="J530" s="76"/>
      <c r="K530" s="23">
        <f>SUM(K531+K534)</f>
        <v>32879.300000000003</v>
      </c>
    </row>
    <row r="531" spans="1:11" s="17" customFormat="1" ht="48.75" customHeight="1" x14ac:dyDescent="0.2">
      <c r="A531" s="105"/>
      <c r="B531" s="34" t="s">
        <v>107</v>
      </c>
      <c r="C531" s="75">
        <v>925</v>
      </c>
      <c r="D531" s="76" t="s">
        <v>8</v>
      </c>
      <c r="E531" s="76" t="s">
        <v>5</v>
      </c>
      <c r="F531" s="76" t="s">
        <v>2</v>
      </c>
      <c r="G531" s="75">
        <v>1</v>
      </c>
      <c r="H531" s="76" t="s">
        <v>4</v>
      </c>
      <c r="I531" s="76"/>
      <c r="J531" s="76"/>
      <c r="K531" s="23">
        <f>SUM(K532)</f>
        <v>32832.300000000003</v>
      </c>
    </row>
    <row r="532" spans="1:11" s="17" customFormat="1" ht="47.25" customHeight="1" x14ac:dyDescent="0.2">
      <c r="A532" s="105"/>
      <c r="B532" s="34" t="s">
        <v>110</v>
      </c>
      <c r="C532" s="75">
        <v>925</v>
      </c>
      <c r="D532" s="76" t="s">
        <v>8</v>
      </c>
      <c r="E532" s="76" t="s">
        <v>5</v>
      </c>
      <c r="F532" s="76" t="s">
        <v>2</v>
      </c>
      <c r="G532" s="75">
        <v>1</v>
      </c>
      <c r="H532" s="76" t="s">
        <v>4</v>
      </c>
      <c r="I532" s="76" t="s">
        <v>85</v>
      </c>
      <c r="J532" s="76"/>
      <c r="K532" s="23">
        <f t="shared" si="31"/>
        <v>32832.300000000003</v>
      </c>
    </row>
    <row r="533" spans="1:11" s="17" customFormat="1" ht="31.5" customHeight="1" x14ac:dyDescent="0.2">
      <c r="A533" s="105"/>
      <c r="B533" s="38" t="s">
        <v>120</v>
      </c>
      <c r="C533" s="75">
        <v>925</v>
      </c>
      <c r="D533" s="76" t="s">
        <v>8</v>
      </c>
      <c r="E533" s="76" t="s">
        <v>5</v>
      </c>
      <c r="F533" s="76" t="s">
        <v>2</v>
      </c>
      <c r="G533" s="75">
        <v>1</v>
      </c>
      <c r="H533" s="76" t="s">
        <v>4</v>
      </c>
      <c r="I533" s="76" t="s">
        <v>85</v>
      </c>
      <c r="J533" s="76" t="s">
        <v>59</v>
      </c>
      <c r="K533" s="23">
        <v>32832.300000000003</v>
      </c>
    </row>
    <row r="534" spans="1:11" s="17" customFormat="1" ht="63" customHeight="1" x14ac:dyDescent="0.2">
      <c r="A534" s="105"/>
      <c r="B534" s="34" t="s">
        <v>105</v>
      </c>
      <c r="C534" s="75">
        <v>925</v>
      </c>
      <c r="D534" s="76" t="s">
        <v>8</v>
      </c>
      <c r="E534" s="76" t="s">
        <v>5</v>
      </c>
      <c r="F534" s="76" t="s">
        <v>2</v>
      </c>
      <c r="G534" s="75">
        <v>1</v>
      </c>
      <c r="H534" s="76" t="s">
        <v>30</v>
      </c>
      <c r="I534" s="76"/>
      <c r="J534" s="76"/>
      <c r="K534" s="23">
        <f>SUM(K535)</f>
        <v>47</v>
      </c>
    </row>
    <row r="535" spans="1:11" s="17" customFormat="1" ht="94.5" customHeight="1" x14ac:dyDescent="0.2">
      <c r="A535" s="105"/>
      <c r="B535" s="37" t="s">
        <v>198</v>
      </c>
      <c r="C535" s="75">
        <v>925</v>
      </c>
      <c r="D535" s="76" t="s">
        <v>8</v>
      </c>
      <c r="E535" s="76" t="s">
        <v>5</v>
      </c>
      <c r="F535" s="76" t="s">
        <v>2</v>
      </c>
      <c r="G535" s="75">
        <v>1</v>
      </c>
      <c r="H535" s="76" t="s">
        <v>30</v>
      </c>
      <c r="I535" s="76" t="s">
        <v>106</v>
      </c>
      <c r="J535" s="76"/>
      <c r="K535" s="23">
        <f>SUM(K536:K536)</f>
        <v>47</v>
      </c>
    </row>
    <row r="536" spans="1:11" s="17" customFormat="1" ht="31.5" customHeight="1" x14ac:dyDescent="0.2">
      <c r="A536" s="105"/>
      <c r="B536" s="36" t="s">
        <v>120</v>
      </c>
      <c r="C536" s="75">
        <v>925</v>
      </c>
      <c r="D536" s="76" t="s">
        <v>8</v>
      </c>
      <c r="E536" s="76" t="s">
        <v>5</v>
      </c>
      <c r="F536" s="76" t="s">
        <v>2</v>
      </c>
      <c r="G536" s="75">
        <v>1</v>
      </c>
      <c r="H536" s="76" t="s">
        <v>30</v>
      </c>
      <c r="I536" s="76" t="s">
        <v>106</v>
      </c>
      <c r="J536" s="76" t="s">
        <v>59</v>
      </c>
      <c r="K536" s="23">
        <v>47</v>
      </c>
    </row>
    <row r="537" spans="1:11" s="17" customFormat="1" ht="31.5" customHeight="1" x14ac:dyDescent="0.2">
      <c r="A537" s="105"/>
      <c r="B537" s="36" t="s">
        <v>144</v>
      </c>
      <c r="C537" s="75">
        <v>925</v>
      </c>
      <c r="D537" s="76" t="s">
        <v>8</v>
      </c>
      <c r="E537" s="76" t="s">
        <v>5</v>
      </c>
      <c r="F537" s="76" t="s">
        <v>40</v>
      </c>
      <c r="G537" s="75"/>
      <c r="H537" s="76"/>
      <c r="I537" s="76"/>
      <c r="J537" s="76"/>
      <c r="K537" s="23">
        <f>K538</f>
        <v>10000.6</v>
      </c>
    </row>
    <row r="538" spans="1:11" s="17" customFormat="1" ht="18" customHeight="1" x14ac:dyDescent="0.2">
      <c r="A538" s="105"/>
      <c r="B538" s="29" t="s">
        <v>365</v>
      </c>
      <c r="C538" s="75">
        <v>925</v>
      </c>
      <c r="D538" s="76" t="s">
        <v>8</v>
      </c>
      <c r="E538" s="76" t="s">
        <v>5</v>
      </c>
      <c r="F538" s="76" t="s">
        <v>40</v>
      </c>
      <c r="G538" s="75">
        <v>5</v>
      </c>
      <c r="H538" s="76"/>
      <c r="I538" s="76"/>
      <c r="J538" s="76"/>
      <c r="K538" s="23">
        <f>K539</f>
        <v>10000.6</v>
      </c>
    </row>
    <row r="539" spans="1:11" s="17" customFormat="1" ht="34.5" customHeight="1" x14ac:dyDescent="0.2">
      <c r="A539" s="105"/>
      <c r="B539" s="29" t="s">
        <v>368</v>
      </c>
      <c r="C539" s="75">
        <v>925</v>
      </c>
      <c r="D539" s="76" t="s">
        <v>8</v>
      </c>
      <c r="E539" s="76" t="s">
        <v>5</v>
      </c>
      <c r="F539" s="76" t="s">
        <v>40</v>
      </c>
      <c r="G539" s="75">
        <v>5</v>
      </c>
      <c r="H539" s="76" t="s">
        <v>2</v>
      </c>
      <c r="I539" s="76"/>
      <c r="J539" s="76"/>
      <c r="K539" s="23">
        <f>K540</f>
        <v>10000.6</v>
      </c>
    </row>
    <row r="540" spans="1:11" s="17" customFormat="1" ht="38.25" customHeight="1" x14ac:dyDescent="0.2">
      <c r="A540" s="105"/>
      <c r="B540" s="101" t="s">
        <v>687</v>
      </c>
      <c r="C540" s="75">
        <v>925</v>
      </c>
      <c r="D540" s="76" t="s">
        <v>8</v>
      </c>
      <c r="E540" s="76" t="s">
        <v>5</v>
      </c>
      <c r="F540" s="76" t="s">
        <v>40</v>
      </c>
      <c r="G540" s="75">
        <v>5</v>
      </c>
      <c r="H540" s="76" t="s">
        <v>2</v>
      </c>
      <c r="I540" s="76" t="s">
        <v>150</v>
      </c>
      <c r="J540" s="76"/>
      <c r="K540" s="23">
        <f>K541</f>
        <v>10000.6</v>
      </c>
    </row>
    <row r="541" spans="1:11" s="17" customFormat="1" ht="31.5" customHeight="1" x14ac:dyDescent="0.2">
      <c r="A541" s="105"/>
      <c r="B541" s="38" t="s">
        <v>120</v>
      </c>
      <c r="C541" s="75">
        <v>925</v>
      </c>
      <c r="D541" s="76" t="s">
        <v>8</v>
      </c>
      <c r="E541" s="76" t="s">
        <v>5</v>
      </c>
      <c r="F541" s="76" t="s">
        <v>40</v>
      </c>
      <c r="G541" s="75">
        <v>5</v>
      </c>
      <c r="H541" s="76" t="s">
        <v>2</v>
      </c>
      <c r="I541" s="76" t="s">
        <v>150</v>
      </c>
      <c r="J541" s="76" t="s">
        <v>59</v>
      </c>
      <c r="K541" s="23">
        <v>10000.6</v>
      </c>
    </row>
    <row r="542" spans="1:11" s="17" customFormat="1" ht="18" customHeight="1" x14ac:dyDescent="0.2">
      <c r="A542" s="105"/>
      <c r="B542" s="29" t="s">
        <v>27</v>
      </c>
      <c r="C542" s="75">
        <v>925</v>
      </c>
      <c r="D542" s="31" t="s">
        <v>8</v>
      </c>
      <c r="E542" s="76" t="s">
        <v>24</v>
      </c>
      <c r="F542" s="76"/>
      <c r="G542" s="75"/>
      <c r="H542" s="76"/>
      <c r="I542" s="76"/>
      <c r="J542" s="76"/>
      <c r="K542" s="23">
        <f>SUM(K543+K573)</f>
        <v>173132.89999999997</v>
      </c>
    </row>
    <row r="543" spans="1:11" s="17" customFormat="1" ht="18" customHeight="1" x14ac:dyDescent="0.2">
      <c r="A543" s="105"/>
      <c r="B543" s="29" t="s">
        <v>362</v>
      </c>
      <c r="C543" s="75">
        <v>925</v>
      </c>
      <c r="D543" s="76" t="s">
        <v>8</v>
      </c>
      <c r="E543" s="76" t="s">
        <v>24</v>
      </c>
      <c r="F543" s="76" t="s">
        <v>2</v>
      </c>
      <c r="G543" s="75"/>
      <c r="H543" s="76"/>
      <c r="I543" s="76"/>
      <c r="J543" s="76"/>
      <c r="K543" s="23">
        <f>SUM(K544)</f>
        <v>172888.89999999997</v>
      </c>
    </row>
    <row r="544" spans="1:11" s="17" customFormat="1" ht="18" customHeight="1" x14ac:dyDescent="0.2">
      <c r="A544" s="105"/>
      <c r="B544" s="29" t="s">
        <v>363</v>
      </c>
      <c r="C544" s="75">
        <v>925</v>
      </c>
      <c r="D544" s="76" t="s">
        <v>8</v>
      </c>
      <c r="E544" s="76" t="s">
        <v>24</v>
      </c>
      <c r="F544" s="76" t="s">
        <v>2</v>
      </c>
      <c r="G544" s="75">
        <v>1</v>
      </c>
      <c r="H544" s="76"/>
      <c r="I544" s="76"/>
      <c r="J544" s="76"/>
      <c r="K544" s="23">
        <f>SUM(K562+K566+K545+K557+K569)</f>
        <v>172888.89999999997</v>
      </c>
    </row>
    <row r="545" spans="1:11" s="17" customFormat="1" ht="50.25" customHeight="1" x14ac:dyDescent="0.2">
      <c r="A545" s="105"/>
      <c r="B545" s="34" t="s">
        <v>107</v>
      </c>
      <c r="C545" s="75">
        <v>925</v>
      </c>
      <c r="D545" s="76" t="s">
        <v>8</v>
      </c>
      <c r="E545" s="76" t="s">
        <v>24</v>
      </c>
      <c r="F545" s="76" t="s">
        <v>2</v>
      </c>
      <c r="G545" s="75">
        <v>1</v>
      </c>
      <c r="H545" s="76" t="s">
        <v>4</v>
      </c>
      <c r="I545" s="76"/>
      <c r="J545" s="76"/>
      <c r="K545" s="23">
        <f>SUM(K546+K549+K555+K553)</f>
        <v>167106.79999999999</v>
      </c>
    </row>
    <row r="546" spans="1:11" s="17" customFormat="1" ht="18" customHeight="1" x14ac:dyDescent="0.2">
      <c r="A546" s="105"/>
      <c r="B546" s="29" t="s">
        <v>47</v>
      </c>
      <c r="C546" s="75">
        <v>925</v>
      </c>
      <c r="D546" s="76" t="s">
        <v>8</v>
      </c>
      <c r="E546" s="76" t="s">
        <v>24</v>
      </c>
      <c r="F546" s="76" t="s">
        <v>2</v>
      </c>
      <c r="G546" s="75">
        <v>1</v>
      </c>
      <c r="H546" s="76" t="s">
        <v>4</v>
      </c>
      <c r="I546" s="76" t="s">
        <v>78</v>
      </c>
      <c r="J546" s="76"/>
      <c r="K546" s="23">
        <f>SUM(K547:K548)</f>
        <v>9606.6</v>
      </c>
    </row>
    <row r="547" spans="1:11" s="17" customFormat="1" ht="52.5" customHeight="1" x14ac:dyDescent="0.2">
      <c r="A547" s="105"/>
      <c r="B547" s="29" t="s">
        <v>121</v>
      </c>
      <c r="C547" s="75">
        <v>925</v>
      </c>
      <c r="D547" s="76" t="s">
        <v>8</v>
      </c>
      <c r="E547" s="76" t="s">
        <v>24</v>
      </c>
      <c r="F547" s="76" t="s">
        <v>2</v>
      </c>
      <c r="G547" s="75">
        <v>1</v>
      </c>
      <c r="H547" s="76" t="s">
        <v>4</v>
      </c>
      <c r="I547" s="76" t="s">
        <v>78</v>
      </c>
      <c r="J547" s="76" t="s">
        <v>48</v>
      </c>
      <c r="K547" s="23">
        <v>9417.2000000000007</v>
      </c>
    </row>
    <row r="548" spans="1:11" s="17" customFormat="1" ht="31.5" customHeight="1" x14ac:dyDescent="0.2">
      <c r="A548" s="105"/>
      <c r="B548" s="29" t="s">
        <v>122</v>
      </c>
      <c r="C548" s="75">
        <v>925</v>
      </c>
      <c r="D548" s="76" t="s">
        <v>8</v>
      </c>
      <c r="E548" s="76" t="s">
        <v>24</v>
      </c>
      <c r="F548" s="76" t="s">
        <v>2</v>
      </c>
      <c r="G548" s="75">
        <v>1</v>
      </c>
      <c r="H548" s="76" t="s">
        <v>4</v>
      </c>
      <c r="I548" s="76" t="s">
        <v>78</v>
      </c>
      <c r="J548" s="76" t="s">
        <v>49</v>
      </c>
      <c r="K548" s="23">
        <v>189.4</v>
      </c>
    </row>
    <row r="549" spans="1:11" s="17" customFormat="1" ht="47.25" customHeight="1" x14ac:dyDescent="0.2">
      <c r="A549" s="105"/>
      <c r="B549" s="34" t="s">
        <v>110</v>
      </c>
      <c r="C549" s="75">
        <v>925</v>
      </c>
      <c r="D549" s="76" t="s">
        <v>8</v>
      </c>
      <c r="E549" s="76" t="s">
        <v>24</v>
      </c>
      <c r="F549" s="76" t="s">
        <v>2</v>
      </c>
      <c r="G549" s="75">
        <v>1</v>
      </c>
      <c r="H549" s="76" t="s">
        <v>4</v>
      </c>
      <c r="I549" s="76" t="s">
        <v>85</v>
      </c>
      <c r="J549" s="76"/>
      <c r="K549" s="23">
        <f>SUM(K550:K552)</f>
        <v>123833.3</v>
      </c>
    </row>
    <row r="550" spans="1:11" s="17" customFormat="1" ht="54" customHeight="1" x14ac:dyDescent="0.2">
      <c r="A550" s="105"/>
      <c r="B550" s="29" t="s">
        <v>121</v>
      </c>
      <c r="C550" s="75">
        <v>925</v>
      </c>
      <c r="D550" s="76" t="s">
        <v>8</v>
      </c>
      <c r="E550" s="76" t="s">
        <v>24</v>
      </c>
      <c r="F550" s="76" t="s">
        <v>2</v>
      </c>
      <c r="G550" s="75">
        <v>1</v>
      </c>
      <c r="H550" s="76" t="s">
        <v>4</v>
      </c>
      <c r="I550" s="76" t="s">
        <v>85</v>
      </c>
      <c r="J550" s="76" t="s">
        <v>48</v>
      </c>
      <c r="K550" s="23">
        <f>65835.5+42031.2</f>
        <v>107866.7</v>
      </c>
    </row>
    <row r="551" spans="1:11" s="17" customFormat="1" ht="31.5" customHeight="1" x14ac:dyDescent="0.2">
      <c r="A551" s="105"/>
      <c r="B551" s="29" t="s">
        <v>122</v>
      </c>
      <c r="C551" s="75">
        <v>925</v>
      </c>
      <c r="D551" s="76" t="s">
        <v>8</v>
      </c>
      <c r="E551" s="76" t="s">
        <v>24</v>
      </c>
      <c r="F551" s="76" t="s">
        <v>2</v>
      </c>
      <c r="G551" s="75">
        <v>1</v>
      </c>
      <c r="H551" s="76" t="s">
        <v>4</v>
      </c>
      <c r="I551" s="76" t="s">
        <v>85</v>
      </c>
      <c r="J551" s="76" t="s">
        <v>49</v>
      </c>
      <c r="K551" s="23">
        <f>12013.6+3877.4</f>
        <v>15891</v>
      </c>
    </row>
    <row r="552" spans="1:11" s="17" customFormat="1" ht="18" customHeight="1" x14ac:dyDescent="0.2">
      <c r="A552" s="105"/>
      <c r="B552" s="29" t="s">
        <v>50</v>
      </c>
      <c r="C552" s="75">
        <v>925</v>
      </c>
      <c r="D552" s="76" t="s">
        <v>8</v>
      </c>
      <c r="E552" s="76" t="s">
        <v>24</v>
      </c>
      <c r="F552" s="76" t="s">
        <v>2</v>
      </c>
      <c r="G552" s="75">
        <v>1</v>
      </c>
      <c r="H552" s="76" t="s">
        <v>4</v>
      </c>
      <c r="I552" s="76" t="s">
        <v>85</v>
      </c>
      <c r="J552" s="76" t="s">
        <v>51</v>
      </c>
      <c r="K552" s="23">
        <f>50.3+25.3</f>
        <v>75.599999999999994</v>
      </c>
    </row>
    <row r="553" spans="1:11" s="17" customFormat="1" ht="63" customHeight="1" x14ac:dyDescent="0.2">
      <c r="A553" s="105"/>
      <c r="B553" s="34" t="s">
        <v>200</v>
      </c>
      <c r="C553" s="75">
        <v>925</v>
      </c>
      <c r="D553" s="76" t="s">
        <v>8</v>
      </c>
      <c r="E553" s="76" t="s">
        <v>24</v>
      </c>
      <c r="F553" s="76" t="s">
        <v>2</v>
      </c>
      <c r="G553" s="75">
        <v>1</v>
      </c>
      <c r="H553" s="76" t="s">
        <v>4</v>
      </c>
      <c r="I553" s="76" t="s">
        <v>115</v>
      </c>
      <c r="J553" s="76"/>
      <c r="K553" s="23">
        <f>K554</f>
        <v>73.2</v>
      </c>
    </row>
    <row r="554" spans="1:11" s="17" customFormat="1" ht="52.5" customHeight="1" x14ac:dyDescent="0.2">
      <c r="A554" s="105"/>
      <c r="B554" s="29" t="s">
        <v>121</v>
      </c>
      <c r="C554" s="75">
        <v>925</v>
      </c>
      <c r="D554" s="76" t="s">
        <v>8</v>
      </c>
      <c r="E554" s="76" t="s">
        <v>24</v>
      </c>
      <c r="F554" s="76" t="s">
        <v>2</v>
      </c>
      <c r="G554" s="75">
        <v>1</v>
      </c>
      <c r="H554" s="76" t="s">
        <v>4</v>
      </c>
      <c r="I554" s="76" t="s">
        <v>115</v>
      </c>
      <c r="J554" s="76" t="s">
        <v>48</v>
      </c>
      <c r="K554" s="23">
        <v>73.2</v>
      </c>
    </row>
    <row r="555" spans="1:11" s="17" customFormat="1" ht="63" customHeight="1" x14ac:dyDescent="0.2">
      <c r="A555" s="105"/>
      <c r="B555" s="36" t="s">
        <v>201</v>
      </c>
      <c r="C555" s="75">
        <v>925</v>
      </c>
      <c r="D555" s="76" t="s">
        <v>8</v>
      </c>
      <c r="E555" s="76" t="s">
        <v>24</v>
      </c>
      <c r="F555" s="76" t="s">
        <v>2</v>
      </c>
      <c r="G555" s="75">
        <v>1</v>
      </c>
      <c r="H555" s="76" t="s">
        <v>4</v>
      </c>
      <c r="I555" s="76" t="s">
        <v>109</v>
      </c>
      <c r="J555" s="76"/>
      <c r="K555" s="23">
        <f>SUM(K556:K556)</f>
        <v>33593.699999999997</v>
      </c>
    </row>
    <row r="556" spans="1:11" s="17" customFormat="1" ht="54.75" customHeight="1" x14ac:dyDescent="0.2">
      <c r="A556" s="105"/>
      <c r="B556" s="29" t="s">
        <v>121</v>
      </c>
      <c r="C556" s="75">
        <v>925</v>
      </c>
      <c r="D556" s="76" t="s">
        <v>8</v>
      </c>
      <c r="E556" s="76" t="s">
        <v>24</v>
      </c>
      <c r="F556" s="76" t="s">
        <v>2</v>
      </c>
      <c r="G556" s="75">
        <v>1</v>
      </c>
      <c r="H556" s="76" t="s">
        <v>4</v>
      </c>
      <c r="I556" s="76" t="s">
        <v>109</v>
      </c>
      <c r="J556" s="76" t="s">
        <v>48</v>
      </c>
      <c r="K556" s="23">
        <f>11435.8+22157.9</f>
        <v>33593.699999999997</v>
      </c>
    </row>
    <row r="557" spans="1:11" s="17" customFormat="1" ht="31.5" customHeight="1" x14ac:dyDescent="0.2">
      <c r="A557" s="105"/>
      <c r="B557" s="29" t="s">
        <v>111</v>
      </c>
      <c r="C557" s="75">
        <v>925</v>
      </c>
      <c r="D557" s="31" t="s">
        <v>8</v>
      </c>
      <c r="E557" s="76" t="s">
        <v>24</v>
      </c>
      <c r="F557" s="76" t="s">
        <v>2</v>
      </c>
      <c r="G557" s="75">
        <v>1</v>
      </c>
      <c r="H557" s="31" t="s">
        <v>6</v>
      </c>
      <c r="I557" s="76"/>
      <c r="J557" s="76"/>
      <c r="K557" s="23">
        <f>K558+K560</f>
        <v>688.5</v>
      </c>
    </row>
    <row r="558" spans="1:11" s="17" customFormat="1" ht="126" customHeight="1" x14ac:dyDescent="0.2">
      <c r="A558" s="105"/>
      <c r="B558" s="29" t="s">
        <v>293</v>
      </c>
      <c r="C558" s="75">
        <v>925</v>
      </c>
      <c r="D558" s="76" t="s">
        <v>8</v>
      </c>
      <c r="E558" s="76" t="s">
        <v>24</v>
      </c>
      <c r="F558" s="76" t="s">
        <v>2</v>
      </c>
      <c r="G558" s="75">
        <v>1</v>
      </c>
      <c r="H558" s="31" t="s">
        <v>6</v>
      </c>
      <c r="I558" s="76" t="s">
        <v>113</v>
      </c>
      <c r="J558" s="76"/>
      <c r="K558" s="23">
        <f>SUM(K559)</f>
        <v>641.20000000000005</v>
      </c>
    </row>
    <row r="559" spans="1:11" s="17" customFormat="1" ht="53.25" customHeight="1" x14ac:dyDescent="0.2">
      <c r="A559" s="105"/>
      <c r="B559" s="29" t="s">
        <v>121</v>
      </c>
      <c r="C559" s="75">
        <v>925</v>
      </c>
      <c r="D559" s="76" t="s">
        <v>8</v>
      </c>
      <c r="E559" s="76" t="s">
        <v>24</v>
      </c>
      <c r="F559" s="76" t="s">
        <v>2</v>
      </c>
      <c r="G559" s="75">
        <v>1</v>
      </c>
      <c r="H559" s="31" t="s">
        <v>6</v>
      </c>
      <c r="I559" s="76" t="s">
        <v>113</v>
      </c>
      <c r="J559" s="76" t="s">
        <v>48</v>
      </c>
      <c r="K559" s="23">
        <f>641.2</f>
        <v>641.20000000000005</v>
      </c>
    </row>
    <row r="560" spans="1:11" s="17" customFormat="1" ht="78.75" customHeight="1" x14ac:dyDescent="0.2">
      <c r="A560" s="105"/>
      <c r="B560" s="29" t="s">
        <v>409</v>
      </c>
      <c r="C560" s="75">
        <v>925</v>
      </c>
      <c r="D560" s="76" t="s">
        <v>8</v>
      </c>
      <c r="E560" s="76" t="s">
        <v>24</v>
      </c>
      <c r="F560" s="31" t="s">
        <v>2</v>
      </c>
      <c r="G560" s="31" t="s">
        <v>90</v>
      </c>
      <c r="H560" s="31" t="s">
        <v>6</v>
      </c>
      <c r="I560" s="31" t="s">
        <v>239</v>
      </c>
      <c r="J560" s="76"/>
      <c r="K560" s="23">
        <f>K561</f>
        <v>47.3</v>
      </c>
    </row>
    <row r="561" spans="1:11" s="17" customFormat="1" ht="51.75" customHeight="1" x14ac:dyDescent="0.2">
      <c r="A561" s="105"/>
      <c r="B561" s="29" t="s">
        <v>121</v>
      </c>
      <c r="C561" s="75">
        <v>925</v>
      </c>
      <c r="D561" s="76" t="s">
        <v>8</v>
      </c>
      <c r="E561" s="76" t="s">
        <v>24</v>
      </c>
      <c r="F561" s="31" t="s">
        <v>2</v>
      </c>
      <c r="G561" s="31" t="s">
        <v>90</v>
      </c>
      <c r="H561" s="31" t="s">
        <v>6</v>
      </c>
      <c r="I561" s="31" t="s">
        <v>239</v>
      </c>
      <c r="J561" s="76" t="s">
        <v>48</v>
      </c>
      <c r="K561" s="23">
        <v>47.3</v>
      </c>
    </row>
    <row r="562" spans="1:11" s="17" customFormat="1" ht="31.5" customHeight="1" x14ac:dyDescent="0.2">
      <c r="A562" s="105"/>
      <c r="B562" s="29" t="s">
        <v>500</v>
      </c>
      <c r="C562" s="75">
        <v>925</v>
      </c>
      <c r="D562" s="76" t="s">
        <v>8</v>
      </c>
      <c r="E562" s="76" t="s">
        <v>24</v>
      </c>
      <c r="F562" s="76" t="s">
        <v>2</v>
      </c>
      <c r="G562" s="75">
        <v>1</v>
      </c>
      <c r="H562" s="76" t="s">
        <v>7</v>
      </c>
      <c r="I562" s="76"/>
      <c r="J562" s="76"/>
      <c r="K562" s="23">
        <f>SUM(K563)</f>
        <v>106.3</v>
      </c>
    </row>
    <row r="563" spans="1:11" s="17" customFormat="1" ht="132" customHeight="1" x14ac:dyDescent="0.2">
      <c r="A563" s="105"/>
      <c r="B563" s="29" t="s">
        <v>199</v>
      </c>
      <c r="C563" s="75">
        <v>925</v>
      </c>
      <c r="D563" s="76" t="s">
        <v>8</v>
      </c>
      <c r="E563" s="76" t="s">
        <v>24</v>
      </c>
      <c r="F563" s="76" t="s">
        <v>2</v>
      </c>
      <c r="G563" s="75">
        <v>1</v>
      </c>
      <c r="H563" s="76" t="s">
        <v>7</v>
      </c>
      <c r="I563" s="76" t="s">
        <v>137</v>
      </c>
      <c r="J563" s="76"/>
      <c r="K563" s="23">
        <f>SUM(K564:K565)</f>
        <v>106.3</v>
      </c>
    </row>
    <row r="564" spans="1:11" s="17" customFormat="1" ht="51" customHeight="1" x14ac:dyDescent="0.2">
      <c r="A564" s="105"/>
      <c r="B564" s="29" t="s">
        <v>121</v>
      </c>
      <c r="C564" s="75">
        <v>925</v>
      </c>
      <c r="D564" s="76" t="s">
        <v>8</v>
      </c>
      <c r="E564" s="76" t="s">
        <v>24</v>
      </c>
      <c r="F564" s="76" t="s">
        <v>2</v>
      </c>
      <c r="G564" s="75">
        <v>1</v>
      </c>
      <c r="H564" s="76" t="s">
        <v>7</v>
      </c>
      <c r="I564" s="76" t="s">
        <v>137</v>
      </c>
      <c r="J564" s="76" t="s">
        <v>48</v>
      </c>
      <c r="K564" s="23">
        <v>81.3</v>
      </c>
    </row>
    <row r="565" spans="1:11" s="17" customFormat="1" ht="31.5" customHeight="1" x14ac:dyDescent="0.2">
      <c r="A565" s="105"/>
      <c r="B565" s="29" t="s">
        <v>122</v>
      </c>
      <c r="C565" s="75">
        <v>925</v>
      </c>
      <c r="D565" s="76" t="s">
        <v>8</v>
      </c>
      <c r="E565" s="76" t="s">
        <v>24</v>
      </c>
      <c r="F565" s="76" t="s">
        <v>2</v>
      </c>
      <c r="G565" s="75">
        <v>1</v>
      </c>
      <c r="H565" s="76" t="s">
        <v>7</v>
      </c>
      <c r="I565" s="76" t="s">
        <v>137</v>
      </c>
      <c r="J565" s="76" t="s">
        <v>49</v>
      </c>
      <c r="K565" s="23">
        <v>25</v>
      </c>
    </row>
    <row r="566" spans="1:11" s="17" customFormat="1" ht="63" customHeight="1" x14ac:dyDescent="0.2">
      <c r="A566" s="105"/>
      <c r="B566" s="29" t="s">
        <v>105</v>
      </c>
      <c r="C566" s="75">
        <v>925</v>
      </c>
      <c r="D566" s="76" t="s">
        <v>8</v>
      </c>
      <c r="E566" s="76" t="s">
        <v>24</v>
      </c>
      <c r="F566" s="76" t="s">
        <v>2</v>
      </c>
      <c r="G566" s="75">
        <v>1</v>
      </c>
      <c r="H566" s="76" t="s">
        <v>30</v>
      </c>
      <c r="I566" s="76"/>
      <c r="J566" s="76"/>
      <c r="K566" s="23">
        <f>SUM(K567)</f>
        <v>30</v>
      </c>
    </row>
    <row r="567" spans="1:11" s="17" customFormat="1" ht="94.5" customHeight="1" x14ac:dyDescent="0.2">
      <c r="A567" s="105"/>
      <c r="B567" s="37" t="s">
        <v>198</v>
      </c>
      <c r="C567" s="75">
        <v>925</v>
      </c>
      <c r="D567" s="76" t="s">
        <v>8</v>
      </c>
      <c r="E567" s="76" t="s">
        <v>24</v>
      </c>
      <c r="F567" s="76" t="s">
        <v>2</v>
      </c>
      <c r="G567" s="75">
        <v>1</v>
      </c>
      <c r="H567" s="76" t="s">
        <v>30</v>
      </c>
      <c r="I567" s="76" t="s">
        <v>106</v>
      </c>
      <c r="J567" s="76"/>
      <c r="K567" s="23">
        <f>SUM(K568)</f>
        <v>30</v>
      </c>
    </row>
    <row r="568" spans="1:11" s="17" customFormat="1" ht="47.25" customHeight="1" x14ac:dyDescent="0.2">
      <c r="A568" s="105"/>
      <c r="B568" s="29" t="s">
        <v>121</v>
      </c>
      <c r="C568" s="75">
        <v>925</v>
      </c>
      <c r="D568" s="76" t="s">
        <v>8</v>
      </c>
      <c r="E568" s="76" t="s">
        <v>24</v>
      </c>
      <c r="F568" s="76" t="s">
        <v>2</v>
      </c>
      <c r="G568" s="75">
        <v>1</v>
      </c>
      <c r="H568" s="76" t="s">
        <v>30</v>
      </c>
      <c r="I568" s="76" t="s">
        <v>106</v>
      </c>
      <c r="J568" s="76" t="s">
        <v>48</v>
      </c>
      <c r="K568" s="23">
        <f>8.6+0.7+20.7</f>
        <v>30</v>
      </c>
    </row>
    <row r="569" spans="1:11" s="17" customFormat="1" ht="31.5" customHeight="1" x14ac:dyDescent="0.2">
      <c r="A569" s="105"/>
      <c r="B569" s="29" t="s">
        <v>407</v>
      </c>
      <c r="C569" s="75">
        <v>925</v>
      </c>
      <c r="D569" s="76" t="s">
        <v>8</v>
      </c>
      <c r="E569" s="76" t="s">
        <v>24</v>
      </c>
      <c r="F569" s="31" t="s">
        <v>2</v>
      </c>
      <c r="G569" s="31" t="s">
        <v>90</v>
      </c>
      <c r="H569" s="31" t="s">
        <v>21</v>
      </c>
      <c r="I569" s="31"/>
      <c r="J569" s="76"/>
      <c r="K569" s="23">
        <f>SUM(K570)</f>
        <v>4957.3</v>
      </c>
    </row>
    <row r="570" spans="1:11" s="17" customFormat="1" ht="63" customHeight="1" x14ac:dyDescent="0.2">
      <c r="A570" s="105"/>
      <c r="B570" s="29" t="s">
        <v>408</v>
      </c>
      <c r="C570" s="75">
        <v>925</v>
      </c>
      <c r="D570" s="76" t="s">
        <v>8</v>
      </c>
      <c r="E570" s="76" t="s">
        <v>24</v>
      </c>
      <c r="F570" s="31" t="s">
        <v>2</v>
      </c>
      <c r="G570" s="31" t="s">
        <v>90</v>
      </c>
      <c r="H570" s="31" t="s">
        <v>21</v>
      </c>
      <c r="I570" s="31" t="s">
        <v>406</v>
      </c>
      <c r="J570" s="31"/>
      <c r="K570" s="23">
        <f>SUM(K571:K572)</f>
        <v>4957.3</v>
      </c>
    </row>
    <row r="571" spans="1:11" s="17" customFormat="1" ht="50.25" customHeight="1" x14ac:dyDescent="0.2">
      <c r="A571" s="105"/>
      <c r="B571" s="29" t="s">
        <v>121</v>
      </c>
      <c r="C571" s="75">
        <v>925</v>
      </c>
      <c r="D571" s="76" t="s">
        <v>8</v>
      </c>
      <c r="E571" s="76" t="s">
        <v>24</v>
      </c>
      <c r="F571" s="31" t="s">
        <v>2</v>
      </c>
      <c r="G571" s="31" t="s">
        <v>90</v>
      </c>
      <c r="H571" s="31" t="s">
        <v>21</v>
      </c>
      <c r="I571" s="31" t="s">
        <v>406</v>
      </c>
      <c r="J571" s="31" t="s">
        <v>48</v>
      </c>
      <c r="K571" s="23">
        <v>73.3</v>
      </c>
    </row>
    <row r="572" spans="1:11" s="17" customFormat="1" ht="31.5" customHeight="1" x14ac:dyDescent="0.2">
      <c r="A572" s="105"/>
      <c r="B572" s="36" t="s">
        <v>120</v>
      </c>
      <c r="C572" s="75">
        <v>925</v>
      </c>
      <c r="D572" s="76" t="s">
        <v>8</v>
      </c>
      <c r="E572" s="76" t="s">
        <v>24</v>
      </c>
      <c r="F572" s="31" t="s">
        <v>2</v>
      </c>
      <c r="G572" s="31" t="s">
        <v>90</v>
      </c>
      <c r="H572" s="31" t="s">
        <v>21</v>
      </c>
      <c r="I572" s="31" t="s">
        <v>406</v>
      </c>
      <c r="J572" s="31" t="s">
        <v>59</v>
      </c>
      <c r="K572" s="23">
        <v>4884</v>
      </c>
    </row>
    <row r="573" spans="1:11" s="17" customFormat="1" ht="31.5" customHeight="1" x14ac:dyDescent="0.2">
      <c r="A573" s="105"/>
      <c r="B573" s="29" t="s">
        <v>276</v>
      </c>
      <c r="C573" s="75">
        <v>925</v>
      </c>
      <c r="D573" s="76" t="s">
        <v>8</v>
      </c>
      <c r="E573" s="76" t="s">
        <v>24</v>
      </c>
      <c r="F573" s="31" t="s">
        <v>70</v>
      </c>
      <c r="G573" s="31"/>
      <c r="H573" s="31"/>
      <c r="I573" s="31"/>
      <c r="J573" s="31"/>
      <c r="K573" s="23">
        <f>K574+K578</f>
        <v>244</v>
      </c>
    </row>
    <row r="574" spans="1:11" s="17" customFormat="1" ht="47.25" customHeight="1" x14ac:dyDescent="0.2">
      <c r="A574" s="105"/>
      <c r="B574" s="29" t="s">
        <v>315</v>
      </c>
      <c r="C574" s="75">
        <v>925</v>
      </c>
      <c r="D574" s="76" t="s">
        <v>8</v>
      </c>
      <c r="E574" s="76" t="s">
        <v>24</v>
      </c>
      <c r="F574" s="31" t="s">
        <v>70</v>
      </c>
      <c r="G574" s="31" t="s">
        <v>90</v>
      </c>
      <c r="H574" s="31"/>
      <c r="I574" s="31"/>
      <c r="J574" s="31"/>
      <c r="K574" s="23">
        <f>K575</f>
        <v>214</v>
      </c>
    </row>
    <row r="575" spans="1:11" s="17" customFormat="1" ht="47.25" customHeight="1" x14ac:dyDescent="0.2">
      <c r="A575" s="105"/>
      <c r="B575" s="29" t="s">
        <v>316</v>
      </c>
      <c r="C575" s="75">
        <v>925</v>
      </c>
      <c r="D575" s="76" t="s">
        <v>8</v>
      </c>
      <c r="E575" s="76" t="s">
        <v>24</v>
      </c>
      <c r="F575" s="31" t="s">
        <v>70</v>
      </c>
      <c r="G575" s="31" t="s">
        <v>90</v>
      </c>
      <c r="H575" s="31" t="s">
        <v>2</v>
      </c>
      <c r="I575" s="31"/>
      <c r="J575" s="31"/>
      <c r="K575" s="23">
        <f>K576</f>
        <v>214</v>
      </c>
    </row>
    <row r="576" spans="1:11" s="17" customFormat="1" ht="78.75" customHeight="1" x14ac:dyDescent="0.2">
      <c r="A576" s="105"/>
      <c r="B576" s="29" t="s">
        <v>317</v>
      </c>
      <c r="C576" s="75">
        <v>925</v>
      </c>
      <c r="D576" s="76" t="s">
        <v>8</v>
      </c>
      <c r="E576" s="76" t="s">
        <v>24</v>
      </c>
      <c r="F576" s="31" t="s">
        <v>70</v>
      </c>
      <c r="G576" s="31" t="s">
        <v>90</v>
      </c>
      <c r="H576" s="31" t="s">
        <v>2</v>
      </c>
      <c r="I576" s="31" t="s">
        <v>275</v>
      </c>
      <c r="J576" s="31"/>
      <c r="K576" s="23">
        <f>K577</f>
        <v>214</v>
      </c>
    </row>
    <row r="577" spans="1:11" s="17" customFormat="1" ht="31.5" customHeight="1" x14ac:dyDescent="0.2">
      <c r="A577" s="105"/>
      <c r="B577" s="29" t="s">
        <v>122</v>
      </c>
      <c r="C577" s="75">
        <v>925</v>
      </c>
      <c r="D577" s="76" t="s">
        <v>8</v>
      </c>
      <c r="E577" s="76" t="s">
        <v>24</v>
      </c>
      <c r="F577" s="31" t="s">
        <v>70</v>
      </c>
      <c r="G577" s="31" t="s">
        <v>90</v>
      </c>
      <c r="H577" s="31" t="s">
        <v>2</v>
      </c>
      <c r="I577" s="31" t="s">
        <v>275</v>
      </c>
      <c r="J577" s="31" t="s">
        <v>49</v>
      </c>
      <c r="K577" s="23">
        <f>74+140</f>
        <v>214</v>
      </c>
    </row>
    <row r="578" spans="1:11" s="17" customFormat="1" ht="31.5" customHeight="1" x14ac:dyDescent="0.2">
      <c r="A578" s="105"/>
      <c r="B578" s="29" t="s">
        <v>318</v>
      </c>
      <c r="C578" s="75">
        <v>925</v>
      </c>
      <c r="D578" s="76" t="s">
        <v>8</v>
      </c>
      <c r="E578" s="76" t="s">
        <v>24</v>
      </c>
      <c r="F578" s="31" t="s">
        <v>70</v>
      </c>
      <c r="G578" s="31" t="s">
        <v>116</v>
      </c>
      <c r="H578" s="31"/>
      <c r="I578" s="31"/>
      <c r="J578" s="31"/>
      <c r="K578" s="23">
        <f>SUM(K579)</f>
        <v>30</v>
      </c>
    </row>
    <row r="579" spans="1:11" s="17" customFormat="1" ht="78" customHeight="1" x14ac:dyDescent="0.2">
      <c r="A579" s="105"/>
      <c r="B579" s="29" t="s">
        <v>487</v>
      </c>
      <c r="C579" s="75">
        <v>925</v>
      </c>
      <c r="D579" s="76" t="s">
        <v>8</v>
      </c>
      <c r="E579" s="76" t="s">
        <v>24</v>
      </c>
      <c r="F579" s="31" t="s">
        <v>70</v>
      </c>
      <c r="G579" s="31" t="s">
        <v>116</v>
      </c>
      <c r="H579" s="31" t="s">
        <v>2</v>
      </c>
      <c r="I579" s="31"/>
      <c r="J579" s="31"/>
      <c r="K579" s="23">
        <f>SUM(K580)</f>
        <v>30</v>
      </c>
    </row>
    <row r="580" spans="1:11" s="17" customFormat="1" ht="47.25" customHeight="1" x14ac:dyDescent="0.2">
      <c r="A580" s="105"/>
      <c r="B580" s="29" t="s">
        <v>488</v>
      </c>
      <c r="C580" s="75">
        <v>925</v>
      </c>
      <c r="D580" s="76" t="s">
        <v>8</v>
      </c>
      <c r="E580" s="76" t="s">
        <v>24</v>
      </c>
      <c r="F580" s="31" t="s">
        <v>70</v>
      </c>
      <c r="G580" s="31" t="s">
        <v>116</v>
      </c>
      <c r="H580" s="31" t="s">
        <v>2</v>
      </c>
      <c r="I580" s="31" t="s">
        <v>155</v>
      </c>
      <c r="J580" s="31"/>
      <c r="K580" s="23">
        <f>SUM(K581)</f>
        <v>30</v>
      </c>
    </row>
    <row r="581" spans="1:11" s="17" customFormat="1" ht="31.5" customHeight="1" x14ac:dyDescent="0.2">
      <c r="A581" s="105"/>
      <c r="B581" s="29" t="s">
        <v>122</v>
      </c>
      <c r="C581" s="75">
        <v>925</v>
      </c>
      <c r="D581" s="76" t="s">
        <v>8</v>
      </c>
      <c r="E581" s="76" t="s">
        <v>24</v>
      </c>
      <c r="F581" s="31" t="s">
        <v>70</v>
      </c>
      <c r="G581" s="31" t="s">
        <v>116</v>
      </c>
      <c r="H581" s="31" t="s">
        <v>2</v>
      </c>
      <c r="I581" s="31" t="s">
        <v>155</v>
      </c>
      <c r="J581" s="31" t="s">
        <v>49</v>
      </c>
      <c r="K581" s="23">
        <f>30</f>
        <v>30</v>
      </c>
    </row>
    <row r="582" spans="1:11" s="17" customFormat="1" ht="18" customHeight="1" x14ac:dyDescent="0.2">
      <c r="A582" s="105"/>
      <c r="B582" s="29" t="s">
        <v>20</v>
      </c>
      <c r="C582" s="75">
        <v>925</v>
      </c>
      <c r="D582" s="76" t="s">
        <v>21</v>
      </c>
      <c r="E582" s="76"/>
      <c r="F582" s="76"/>
      <c r="G582" s="75"/>
      <c r="H582" s="76"/>
      <c r="I582" s="76"/>
      <c r="J582" s="76"/>
      <c r="K582" s="23">
        <f t="shared" ref="K582:K586" si="32">SUM(K583)</f>
        <v>15177.7</v>
      </c>
    </row>
    <row r="583" spans="1:11" s="17" customFormat="1" ht="18" customHeight="1" x14ac:dyDescent="0.2">
      <c r="A583" s="105"/>
      <c r="B583" s="29" t="s">
        <v>29</v>
      </c>
      <c r="C583" s="75">
        <v>925</v>
      </c>
      <c r="D583" s="76" t="s">
        <v>21</v>
      </c>
      <c r="E583" s="76" t="s">
        <v>6</v>
      </c>
      <c r="F583" s="76"/>
      <c r="G583" s="75"/>
      <c r="H583" s="76"/>
      <c r="I583" s="76"/>
      <c r="J583" s="76"/>
      <c r="K583" s="23">
        <f t="shared" si="32"/>
        <v>15177.7</v>
      </c>
    </row>
    <row r="584" spans="1:11" s="17" customFormat="1" ht="18" customHeight="1" x14ac:dyDescent="0.2">
      <c r="A584" s="105"/>
      <c r="B584" s="29" t="s">
        <v>362</v>
      </c>
      <c r="C584" s="75">
        <v>925</v>
      </c>
      <c r="D584" s="76" t="s">
        <v>21</v>
      </c>
      <c r="E584" s="76" t="s">
        <v>6</v>
      </c>
      <c r="F584" s="76" t="s">
        <v>2</v>
      </c>
      <c r="G584" s="75"/>
      <c r="H584" s="76"/>
      <c r="I584" s="76"/>
      <c r="J584" s="76"/>
      <c r="K584" s="23">
        <f t="shared" si="32"/>
        <v>15177.7</v>
      </c>
    </row>
    <row r="585" spans="1:11" s="17" customFormat="1" ht="16.5" customHeight="1" x14ac:dyDescent="0.2">
      <c r="A585" s="105"/>
      <c r="B585" s="34" t="s">
        <v>363</v>
      </c>
      <c r="C585" s="75">
        <v>925</v>
      </c>
      <c r="D585" s="76" t="s">
        <v>21</v>
      </c>
      <c r="E585" s="76" t="s">
        <v>6</v>
      </c>
      <c r="F585" s="76" t="s">
        <v>2</v>
      </c>
      <c r="G585" s="75">
        <v>1</v>
      </c>
      <c r="H585" s="76"/>
      <c r="I585" s="76"/>
      <c r="J585" s="76"/>
      <c r="K585" s="23">
        <f t="shared" si="32"/>
        <v>15177.7</v>
      </c>
    </row>
    <row r="586" spans="1:11" s="17" customFormat="1" ht="47.25" customHeight="1" x14ac:dyDescent="0.2">
      <c r="A586" s="105"/>
      <c r="B586" s="34" t="s">
        <v>107</v>
      </c>
      <c r="C586" s="75">
        <v>925</v>
      </c>
      <c r="D586" s="76" t="s">
        <v>21</v>
      </c>
      <c r="E586" s="76" t="s">
        <v>6</v>
      </c>
      <c r="F586" s="76" t="s">
        <v>2</v>
      </c>
      <c r="G586" s="75">
        <v>1</v>
      </c>
      <c r="H586" s="76" t="s">
        <v>4</v>
      </c>
      <c r="I586" s="76"/>
      <c r="J586" s="76"/>
      <c r="K586" s="23">
        <f t="shared" si="32"/>
        <v>15177.7</v>
      </c>
    </row>
    <row r="587" spans="1:11" s="17" customFormat="1" ht="63" customHeight="1" x14ac:dyDescent="0.2">
      <c r="A587" s="105"/>
      <c r="B587" s="34" t="s">
        <v>200</v>
      </c>
      <c r="C587" s="75">
        <v>925</v>
      </c>
      <c r="D587" s="76" t="s">
        <v>21</v>
      </c>
      <c r="E587" s="76" t="s">
        <v>6</v>
      </c>
      <c r="F587" s="76" t="s">
        <v>2</v>
      </c>
      <c r="G587" s="75">
        <v>1</v>
      </c>
      <c r="H587" s="76" t="s">
        <v>4</v>
      </c>
      <c r="I587" s="76" t="s">
        <v>115</v>
      </c>
      <c r="J587" s="76"/>
      <c r="K587" s="23">
        <f>SUM(K588:K589)</f>
        <v>15177.7</v>
      </c>
    </row>
    <row r="588" spans="1:11" s="17" customFormat="1" ht="31.5" customHeight="1" x14ac:dyDescent="0.2">
      <c r="A588" s="105"/>
      <c r="B588" s="29" t="s">
        <v>122</v>
      </c>
      <c r="C588" s="75">
        <v>925</v>
      </c>
      <c r="D588" s="76" t="s">
        <v>21</v>
      </c>
      <c r="E588" s="76" t="s">
        <v>6</v>
      </c>
      <c r="F588" s="76" t="s">
        <v>2</v>
      </c>
      <c r="G588" s="75">
        <v>1</v>
      </c>
      <c r="H588" s="76" t="s">
        <v>4</v>
      </c>
      <c r="I588" s="76" t="s">
        <v>115</v>
      </c>
      <c r="J588" s="76" t="s">
        <v>49</v>
      </c>
      <c r="K588" s="23">
        <v>153.5</v>
      </c>
    </row>
    <row r="589" spans="1:11" s="17" customFormat="1" ht="18" customHeight="1" x14ac:dyDescent="0.2">
      <c r="A589" s="106"/>
      <c r="B589" s="29" t="s">
        <v>55</v>
      </c>
      <c r="C589" s="75">
        <v>925</v>
      </c>
      <c r="D589" s="76" t="s">
        <v>21</v>
      </c>
      <c r="E589" s="76" t="s">
        <v>6</v>
      </c>
      <c r="F589" s="76" t="s">
        <v>2</v>
      </c>
      <c r="G589" s="75">
        <v>1</v>
      </c>
      <c r="H589" s="76" t="s">
        <v>4</v>
      </c>
      <c r="I589" s="76" t="s">
        <v>115</v>
      </c>
      <c r="J589" s="76" t="s">
        <v>56</v>
      </c>
      <c r="K589" s="23">
        <v>15024.2</v>
      </c>
    </row>
    <row r="590" spans="1:11" s="17" customFormat="1" ht="31.5" customHeight="1" x14ac:dyDescent="0.2">
      <c r="A590" s="109">
        <v>10</v>
      </c>
      <c r="B590" s="29" t="s">
        <v>371</v>
      </c>
      <c r="C590" s="75">
        <v>926</v>
      </c>
      <c r="D590" s="76"/>
      <c r="E590" s="76"/>
      <c r="F590" s="76"/>
      <c r="G590" s="75"/>
      <c r="H590" s="76"/>
      <c r="I590" s="76"/>
      <c r="J590" s="76"/>
      <c r="K590" s="23">
        <f>SUM(K591+K598+K631)</f>
        <v>1041888.8999999999</v>
      </c>
    </row>
    <row r="591" spans="1:11" s="17" customFormat="1" ht="18" customHeight="1" x14ac:dyDescent="0.2">
      <c r="A591" s="109"/>
      <c r="B591" s="29" t="s">
        <v>14</v>
      </c>
      <c r="C591" s="75">
        <v>926</v>
      </c>
      <c r="D591" s="76" t="s">
        <v>5</v>
      </c>
      <c r="E591" s="76"/>
      <c r="F591" s="76"/>
      <c r="G591" s="75"/>
      <c r="H591" s="76"/>
      <c r="I591" s="76"/>
      <c r="J591" s="76"/>
      <c r="K591" s="23">
        <f t="shared" ref="K591:K596" si="33">K592</f>
        <v>68.400000000000006</v>
      </c>
    </row>
    <row r="592" spans="1:11" s="17" customFormat="1" ht="31.5" customHeight="1" x14ac:dyDescent="0.2">
      <c r="A592" s="109"/>
      <c r="B592" s="29" t="s">
        <v>129</v>
      </c>
      <c r="C592" s="75">
        <v>926</v>
      </c>
      <c r="D592" s="76" t="s">
        <v>5</v>
      </c>
      <c r="E592" s="31" t="s">
        <v>10</v>
      </c>
      <c r="F592" s="31"/>
      <c r="G592" s="81"/>
      <c r="H592" s="31"/>
      <c r="I592" s="31"/>
      <c r="J592" s="76"/>
      <c r="K592" s="23">
        <f t="shared" si="33"/>
        <v>68.400000000000006</v>
      </c>
    </row>
    <row r="593" spans="1:12" s="17" customFormat="1" ht="18" customHeight="1" x14ac:dyDescent="0.2">
      <c r="A593" s="109"/>
      <c r="B593" s="34" t="s">
        <v>331</v>
      </c>
      <c r="C593" s="75">
        <v>926</v>
      </c>
      <c r="D593" s="31" t="s">
        <v>5</v>
      </c>
      <c r="E593" s="31" t="s">
        <v>10</v>
      </c>
      <c r="F593" s="31" t="s">
        <v>83</v>
      </c>
      <c r="G593" s="31"/>
      <c r="H593" s="31"/>
      <c r="I593" s="31"/>
      <c r="J593" s="76"/>
      <c r="K593" s="23">
        <f t="shared" si="33"/>
        <v>68.400000000000006</v>
      </c>
    </row>
    <row r="594" spans="1:12" s="17" customFormat="1" ht="47.25" customHeight="1" x14ac:dyDescent="0.2">
      <c r="A594" s="109"/>
      <c r="B594" s="34" t="s">
        <v>332</v>
      </c>
      <c r="C594" s="75">
        <v>926</v>
      </c>
      <c r="D594" s="31" t="s">
        <v>5</v>
      </c>
      <c r="E594" s="31" t="s">
        <v>10</v>
      </c>
      <c r="F594" s="31" t="s">
        <v>83</v>
      </c>
      <c r="G594" s="31" t="s">
        <v>116</v>
      </c>
      <c r="H594" s="31"/>
      <c r="I594" s="31"/>
      <c r="J594" s="76"/>
      <c r="K594" s="23">
        <f t="shared" si="33"/>
        <v>68.400000000000006</v>
      </c>
    </row>
    <row r="595" spans="1:12" s="17" customFormat="1" ht="35.25" customHeight="1" x14ac:dyDescent="0.2">
      <c r="A595" s="109"/>
      <c r="B595" s="34" t="s">
        <v>130</v>
      </c>
      <c r="C595" s="75">
        <v>926</v>
      </c>
      <c r="D595" s="31" t="s">
        <v>5</v>
      </c>
      <c r="E595" s="31" t="s">
        <v>10</v>
      </c>
      <c r="F595" s="31" t="s">
        <v>83</v>
      </c>
      <c r="G595" s="31" t="s">
        <v>116</v>
      </c>
      <c r="H595" s="31" t="s">
        <v>2</v>
      </c>
      <c r="I595" s="31"/>
      <c r="J595" s="76"/>
      <c r="K595" s="23">
        <f t="shared" si="33"/>
        <v>68.400000000000006</v>
      </c>
    </row>
    <row r="596" spans="1:12" s="17" customFormat="1" ht="40.5" customHeight="1" x14ac:dyDescent="0.2">
      <c r="A596" s="109"/>
      <c r="B596" s="34" t="s">
        <v>132</v>
      </c>
      <c r="C596" s="75">
        <v>926</v>
      </c>
      <c r="D596" s="31" t="s">
        <v>5</v>
      </c>
      <c r="E596" s="31" t="s">
        <v>10</v>
      </c>
      <c r="F596" s="31" t="s">
        <v>83</v>
      </c>
      <c r="G596" s="31" t="s">
        <v>116</v>
      </c>
      <c r="H596" s="31" t="s">
        <v>2</v>
      </c>
      <c r="I596" s="31" t="s">
        <v>135</v>
      </c>
      <c r="J596" s="76"/>
      <c r="K596" s="23">
        <f t="shared" si="33"/>
        <v>68.400000000000006</v>
      </c>
    </row>
    <row r="597" spans="1:12" s="17" customFormat="1" ht="31.5" customHeight="1" x14ac:dyDescent="0.2">
      <c r="A597" s="109"/>
      <c r="B597" s="29" t="s">
        <v>122</v>
      </c>
      <c r="C597" s="75">
        <v>926</v>
      </c>
      <c r="D597" s="31" t="s">
        <v>5</v>
      </c>
      <c r="E597" s="31" t="s">
        <v>10</v>
      </c>
      <c r="F597" s="31" t="s">
        <v>83</v>
      </c>
      <c r="G597" s="31" t="s">
        <v>116</v>
      </c>
      <c r="H597" s="31" t="s">
        <v>2</v>
      </c>
      <c r="I597" s="31" t="s">
        <v>135</v>
      </c>
      <c r="J597" s="76" t="s">
        <v>49</v>
      </c>
      <c r="K597" s="23">
        <v>68.400000000000006</v>
      </c>
    </row>
    <row r="598" spans="1:12" s="17" customFormat="1" ht="18" customHeight="1" x14ac:dyDescent="0.2">
      <c r="A598" s="109"/>
      <c r="B598" s="29" t="s">
        <v>18</v>
      </c>
      <c r="C598" s="95">
        <v>926</v>
      </c>
      <c r="D598" s="96" t="s">
        <v>8</v>
      </c>
      <c r="E598" s="99"/>
      <c r="F598" s="99"/>
      <c r="G598" s="95"/>
      <c r="H598" s="99"/>
      <c r="I598" s="99"/>
      <c r="J598" s="99"/>
      <c r="K598" s="98">
        <f>SUM(K599+K625)</f>
        <v>233183.59999999998</v>
      </c>
    </row>
    <row r="599" spans="1:12" s="17" customFormat="1" ht="18" customHeight="1" x14ac:dyDescent="0.2">
      <c r="A599" s="109"/>
      <c r="B599" s="29" t="s">
        <v>145</v>
      </c>
      <c r="C599" s="75">
        <v>926</v>
      </c>
      <c r="D599" s="76" t="s">
        <v>8</v>
      </c>
      <c r="E599" s="76" t="s">
        <v>5</v>
      </c>
      <c r="F599" s="76"/>
      <c r="G599" s="75"/>
      <c r="H599" s="76"/>
      <c r="I599" s="76"/>
      <c r="J599" s="76"/>
      <c r="K599" s="23">
        <f>SUM(K600+K620)</f>
        <v>233126.3</v>
      </c>
    </row>
    <row r="600" spans="1:12" s="17" customFormat="1" ht="18" customHeight="1" x14ac:dyDescent="0.2">
      <c r="A600" s="109"/>
      <c r="B600" s="34" t="s">
        <v>372</v>
      </c>
      <c r="C600" s="75">
        <v>926</v>
      </c>
      <c r="D600" s="76" t="s">
        <v>8</v>
      </c>
      <c r="E600" s="76" t="s">
        <v>5</v>
      </c>
      <c r="F600" s="76" t="s">
        <v>6</v>
      </c>
      <c r="G600" s="75"/>
      <c r="H600" s="76"/>
      <c r="I600" s="76"/>
      <c r="J600" s="76"/>
      <c r="K600" s="23">
        <f>SUM(K601)</f>
        <v>220501.3</v>
      </c>
    </row>
    <row r="601" spans="1:12" s="17" customFormat="1" ht="18" customHeight="1" x14ac:dyDescent="0.2">
      <c r="A601" s="109"/>
      <c r="B601" s="34" t="s">
        <v>373</v>
      </c>
      <c r="C601" s="75">
        <v>926</v>
      </c>
      <c r="D601" s="76" t="s">
        <v>8</v>
      </c>
      <c r="E601" s="76" t="s">
        <v>5</v>
      </c>
      <c r="F601" s="76" t="s">
        <v>6</v>
      </c>
      <c r="G601" s="75">
        <v>1</v>
      </c>
      <c r="H601" s="76"/>
      <c r="I601" s="76"/>
      <c r="J601" s="76"/>
      <c r="K601" s="23">
        <f>SUM(K602+K609+K614+K617)</f>
        <v>220501.3</v>
      </c>
    </row>
    <row r="602" spans="1:12" s="17" customFormat="1" ht="31.5" customHeight="1" x14ac:dyDescent="0.2">
      <c r="A602" s="109"/>
      <c r="B602" s="34" t="s">
        <v>411</v>
      </c>
      <c r="C602" s="75">
        <v>926</v>
      </c>
      <c r="D602" s="76" t="s">
        <v>8</v>
      </c>
      <c r="E602" s="76" t="s">
        <v>5</v>
      </c>
      <c r="F602" s="31" t="s">
        <v>6</v>
      </c>
      <c r="G602" s="31" t="s">
        <v>90</v>
      </c>
      <c r="H602" s="31" t="s">
        <v>4</v>
      </c>
      <c r="I602" s="76"/>
      <c r="J602" s="76"/>
      <c r="K602" s="23">
        <f>K603+K605+K607</f>
        <v>215077</v>
      </c>
    </row>
    <row r="603" spans="1:12" s="17" customFormat="1" ht="47.25" customHeight="1" x14ac:dyDescent="0.2">
      <c r="A603" s="109"/>
      <c r="B603" s="29" t="s">
        <v>66</v>
      </c>
      <c r="C603" s="75">
        <v>926</v>
      </c>
      <c r="D603" s="76" t="s">
        <v>8</v>
      </c>
      <c r="E603" s="76" t="s">
        <v>5</v>
      </c>
      <c r="F603" s="76" t="s">
        <v>6</v>
      </c>
      <c r="G603" s="75">
        <v>1</v>
      </c>
      <c r="H603" s="76" t="s">
        <v>4</v>
      </c>
      <c r="I603" s="76" t="s">
        <v>85</v>
      </c>
      <c r="J603" s="76"/>
      <c r="K603" s="23">
        <f t="shared" ref="K603" si="34">SUM(K604)</f>
        <v>214791.5</v>
      </c>
      <c r="L603" s="17">
        <f>K600+K626+K633+K667+K681</f>
        <v>998389</v>
      </c>
    </row>
    <row r="604" spans="1:12" s="17" customFormat="1" ht="31.5" customHeight="1" x14ac:dyDescent="0.2">
      <c r="A604" s="109"/>
      <c r="B604" s="38" t="s">
        <v>120</v>
      </c>
      <c r="C604" s="75">
        <v>926</v>
      </c>
      <c r="D604" s="76" t="s">
        <v>8</v>
      </c>
      <c r="E604" s="76" t="s">
        <v>5</v>
      </c>
      <c r="F604" s="76" t="s">
        <v>6</v>
      </c>
      <c r="G604" s="75">
        <v>1</v>
      </c>
      <c r="H604" s="76" t="s">
        <v>4</v>
      </c>
      <c r="I604" s="76" t="s">
        <v>85</v>
      </c>
      <c r="J604" s="76" t="s">
        <v>59</v>
      </c>
      <c r="K604" s="23">
        <v>214791.5</v>
      </c>
    </row>
    <row r="605" spans="1:12" s="17" customFormat="1" ht="78.75" customHeight="1" x14ac:dyDescent="0.2">
      <c r="A605" s="109"/>
      <c r="B605" s="29" t="s">
        <v>281</v>
      </c>
      <c r="C605" s="75">
        <v>926</v>
      </c>
      <c r="D605" s="76" t="s">
        <v>8</v>
      </c>
      <c r="E605" s="76" t="s">
        <v>5</v>
      </c>
      <c r="F605" s="76" t="s">
        <v>6</v>
      </c>
      <c r="G605" s="75">
        <v>1</v>
      </c>
      <c r="H605" s="76" t="s">
        <v>4</v>
      </c>
      <c r="I605" s="76" t="s">
        <v>282</v>
      </c>
      <c r="J605" s="76"/>
      <c r="K605" s="23">
        <f>K606</f>
        <v>197.1</v>
      </c>
    </row>
    <row r="606" spans="1:12" s="17" customFormat="1" ht="31.5" customHeight="1" x14ac:dyDescent="0.2">
      <c r="A606" s="109"/>
      <c r="B606" s="38" t="s">
        <v>120</v>
      </c>
      <c r="C606" s="75">
        <v>926</v>
      </c>
      <c r="D606" s="76" t="s">
        <v>8</v>
      </c>
      <c r="E606" s="76" t="s">
        <v>5</v>
      </c>
      <c r="F606" s="76" t="s">
        <v>6</v>
      </c>
      <c r="G606" s="75">
        <v>1</v>
      </c>
      <c r="H606" s="76" t="s">
        <v>4</v>
      </c>
      <c r="I606" s="76" t="s">
        <v>282</v>
      </c>
      <c r="J606" s="76" t="s">
        <v>59</v>
      </c>
      <c r="K606" s="23">
        <v>197.1</v>
      </c>
    </row>
    <row r="607" spans="1:12" s="17" customFormat="1" ht="31.5" customHeight="1" x14ac:dyDescent="0.2">
      <c r="A607" s="109"/>
      <c r="B607" s="54" t="s">
        <v>198</v>
      </c>
      <c r="C607" s="75">
        <v>926</v>
      </c>
      <c r="D607" s="76" t="s">
        <v>8</v>
      </c>
      <c r="E607" s="76" t="s">
        <v>5</v>
      </c>
      <c r="F607" s="76" t="s">
        <v>6</v>
      </c>
      <c r="G607" s="31" t="s">
        <v>90</v>
      </c>
      <c r="H607" s="31" t="s">
        <v>4</v>
      </c>
      <c r="I607" s="76" t="s">
        <v>106</v>
      </c>
      <c r="J607" s="76"/>
      <c r="K607" s="23">
        <f>SUM(K608)</f>
        <v>88.4</v>
      </c>
    </row>
    <row r="608" spans="1:12" s="17" customFormat="1" ht="31.5" customHeight="1" x14ac:dyDescent="0.2">
      <c r="A608" s="109"/>
      <c r="B608" s="36" t="s">
        <v>120</v>
      </c>
      <c r="C608" s="75">
        <v>926</v>
      </c>
      <c r="D608" s="76" t="s">
        <v>8</v>
      </c>
      <c r="E608" s="76" t="s">
        <v>5</v>
      </c>
      <c r="F608" s="76" t="s">
        <v>6</v>
      </c>
      <c r="G608" s="31" t="s">
        <v>90</v>
      </c>
      <c r="H608" s="31" t="s">
        <v>4</v>
      </c>
      <c r="I608" s="76" t="s">
        <v>106</v>
      </c>
      <c r="J608" s="76" t="s">
        <v>59</v>
      </c>
      <c r="K608" s="23">
        <v>88.4</v>
      </c>
    </row>
    <row r="609" spans="1:11" s="17" customFormat="1" ht="165" customHeight="1" x14ac:dyDescent="0.2">
      <c r="A609" s="109"/>
      <c r="B609" s="36" t="s">
        <v>431</v>
      </c>
      <c r="C609" s="75">
        <v>926</v>
      </c>
      <c r="D609" s="76" t="s">
        <v>8</v>
      </c>
      <c r="E609" s="76" t="s">
        <v>5</v>
      </c>
      <c r="F609" s="76" t="s">
        <v>6</v>
      </c>
      <c r="G609" s="75">
        <v>1</v>
      </c>
      <c r="H609" s="76" t="s">
        <v>6</v>
      </c>
      <c r="I609" s="76"/>
      <c r="J609" s="76"/>
      <c r="K609" s="23">
        <f>SUM(K610+K612)</f>
        <v>228.4</v>
      </c>
    </row>
    <row r="610" spans="1:11" s="17" customFormat="1" ht="18" customHeight="1" x14ac:dyDescent="0.2">
      <c r="A610" s="109"/>
      <c r="B610" s="29" t="s">
        <v>432</v>
      </c>
      <c r="C610" s="75">
        <v>926</v>
      </c>
      <c r="D610" s="76" t="s">
        <v>8</v>
      </c>
      <c r="E610" s="76" t="s">
        <v>5</v>
      </c>
      <c r="F610" s="76" t="s">
        <v>6</v>
      </c>
      <c r="G610" s="75">
        <v>1</v>
      </c>
      <c r="H610" s="76" t="s">
        <v>6</v>
      </c>
      <c r="I610" s="76" t="s">
        <v>184</v>
      </c>
      <c r="J610" s="76"/>
      <c r="K610" s="23">
        <f>SUM(K611)</f>
        <v>125</v>
      </c>
    </row>
    <row r="611" spans="1:11" s="17" customFormat="1" ht="31.5" customHeight="1" x14ac:dyDescent="0.2">
      <c r="A611" s="109"/>
      <c r="B611" s="38" t="s">
        <v>120</v>
      </c>
      <c r="C611" s="75">
        <v>926</v>
      </c>
      <c r="D611" s="76" t="s">
        <v>8</v>
      </c>
      <c r="E611" s="76" t="s">
        <v>5</v>
      </c>
      <c r="F611" s="76" t="s">
        <v>6</v>
      </c>
      <c r="G611" s="75">
        <v>1</v>
      </c>
      <c r="H611" s="76" t="s">
        <v>6</v>
      </c>
      <c r="I611" s="94" t="s">
        <v>184</v>
      </c>
      <c r="J611" s="94" t="s">
        <v>59</v>
      </c>
      <c r="K611" s="40">
        <f>103.4+125-103.4</f>
        <v>125</v>
      </c>
    </row>
    <row r="612" spans="1:11" s="17" customFormat="1" ht="22.5" customHeight="1" x14ac:dyDescent="0.2">
      <c r="A612" s="109"/>
      <c r="B612" s="38" t="s">
        <v>680</v>
      </c>
      <c r="C612" s="83">
        <v>926</v>
      </c>
      <c r="D612" s="82" t="s">
        <v>8</v>
      </c>
      <c r="E612" s="82" t="s">
        <v>5</v>
      </c>
      <c r="F612" s="82" t="s">
        <v>6</v>
      </c>
      <c r="G612" s="83">
        <v>1</v>
      </c>
      <c r="H612" s="82" t="s">
        <v>6</v>
      </c>
      <c r="I612" s="94" t="s">
        <v>679</v>
      </c>
      <c r="J612" s="94"/>
      <c r="K612" s="40">
        <f>K613</f>
        <v>103.4</v>
      </c>
    </row>
    <row r="613" spans="1:11" s="17" customFormat="1" ht="31.5" customHeight="1" x14ac:dyDescent="0.2">
      <c r="A613" s="109"/>
      <c r="B613" s="38" t="s">
        <v>120</v>
      </c>
      <c r="C613" s="83">
        <v>926</v>
      </c>
      <c r="D613" s="82" t="s">
        <v>8</v>
      </c>
      <c r="E613" s="82" t="s">
        <v>5</v>
      </c>
      <c r="F613" s="82" t="s">
        <v>6</v>
      </c>
      <c r="G613" s="83">
        <v>1</v>
      </c>
      <c r="H613" s="82" t="s">
        <v>6</v>
      </c>
      <c r="I613" s="94" t="s">
        <v>679</v>
      </c>
      <c r="J613" s="94" t="s">
        <v>59</v>
      </c>
      <c r="K613" s="40">
        <v>103.4</v>
      </c>
    </row>
    <row r="614" spans="1:11" s="17" customFormat="1" ht="31.5" customHeight="1" x14ac:dyDescent="0.2">
      <c r="A614" s="109"/>
      <c r="B614" s="34" t="s">
        <v>415</v>
      </c>
      <c r="C614" s="75">
        <v>926</v>
      </c>
      <c r="D614" s="76" t="s">
        <v>8</v>
      </c>
      <c r="E614" s="76" t="s">
        <v>5</v>
      </c>
      <c r="F614" s="76" t="s">
        <v>6</v>
      </c>
      <c r="G614" s="75">
        <v>1</v>
      </c>
      <c r="H614" s="76" t="s">
        <v>7</v>
      </c>
      <c r="I614" s="76"/>
      <c r="J614" s="76"/>
      <c r="K614" s="23">
        <f>SUM(K615)</f>
        <v>172.4</v>
      </c>
    </row>
    <row r="615" spans="1:11" s="17" customFormat="1" ht="18" customHeight="1" x14ac:dyDescent="0.2">
      <c r="A615" s="109"/>
      <c r="B615" s="29" t="s">
        <v>432</v>
      </c>
      <c r="C615" s="75">
        <v>926</v>
      </c>
      <c r="D615" s="76" t="s">
        <v>8</v>
      </c>
      <c r="E615" s="76" t="s">
        <v>5</v>
      </c>
      <c r="F615" s="31" t="s">
        <v>6</v>
      </c>
      <c r="G615" s="31" t="s">
        <v>90</v>
      </c>
      <c r="H615" s="76" t="s">
        <v>7</v>
      </c>
      <c r="I615" s="31" t="s">
        <v>184</v>
      </c>
      <c r="J615" s="94"/>
      <c r="K615" s="40">
        <f>K616</f>
        <v>172.4</v>
      </c>
    </row>
    <row r="616" spans="1:11" s="17" customFormat="1" ht="31.5" customHeight="1" x14ac:dyDescent="0.2">
      <c r="A616" s="109"/>
      <c r="B616" s="38" t="s">
        <v>120</v>
      </c>
      <c r="C616" s="75">
        <v>926</v>
      </c>
      <c r="D616" s="76" t="s">
        <v>8</v>
      </c>
      <c r="E616" s="76" t="s">
        <v>5</v>
      </c>
      <c r="F616" s="31" t="s">
        <v>6</v>
      </c>
      <c r="G616" s="31" t="s">
        <v>90</v>
      </c>
      <c r="H616" s="76" t="s">
        <v>7</v>
      </c>
      <c r="I616" s="31" t="s">
        <v>184</v>
      </c>
      <c r="J616" s="94" t="s">
        <v>59</v>
      </c>
      <c r="K616" s="40">
        <v>172.4</v>
      </c>
    </row>
    <row r="617" spans="1:11" s="17" customFormat="1" x14ac:dyDescent="0.2">
      <c r="A617" s="109"/>
      <c r="B617" s="38" t="s">
        <v>639</v>
      </c>
      <c r="C617" s="75">
        <v>926</v>
      </c>
      <c r="D617" s="76" t="s">
        <v>8</v>
      </c>
      <c r="E617" s="76" t="s">
        <v>5</v>
      </c>
      <c r="F617" s="76" t="s">
        <v>6</v>
      </c>
      <c r="G617" s="75">
        <v>1</v>
      </c>
      <c r="H617" s="76" t="s">
        <v>591</v>
      </c>
      <c r="I617" s="76"/>
      <c r="J617" s="76"/>
      <c r="K617" s="23">
        <f>K618</f>
        <v>5023.5</v>
      </c>
    </row>
    <row r="618" spans="1:11" s="17" customFormat="1" x14ac:dyDescent="0.2">
      <c r="A618" s="109"/>
      <c r="B618" s="38" t="s">
        <v>228</v>
      </c>
      <c r="C618" s="75">
        <v>926</v>
      </c>
      <c r="D618" s="76" t="s">
        <v>8</v>
      </c>
      <c r="E618" s="76" t="s">
        <v>5</v>
      </c>
      <c r="F618" s="76" t="s">
        <v>6</v>
      </c>
      <c r="G618" s="75">
        <v>1</v>
      </c>
      <c r="H618" s="76" t="s">
        <v>591</v>
      </c>
      <c r="I618" s="76" t="s">
        <v>638</v>
      </c>
      <c r="J618" s="76"/>
      <c r="K618" s="23">
        <f>K619</f>
        <v>5023.5</v>
      </c>
    </row>
    <row r="619" spans="1:11" s="17" customFormat="1" ht="31.5" customHeight="1" x14ac:dyDescent="0.2">
      <c r="A619" s="109"/>
      <c r="B619" s="38" t="s">
        <v>120</v>
      </c>
      <c r="C619" s="75">
        <v>926</v>
      </c>
      <c r="D619" s="76" t="s">
        <v>8</v>
      </c>
      <c r="E619" s="76" t="s">
        <v>5</v>
      </c>
      <c r="F619" s="76" t="s">
        <v>6</v>
      </c>
      <c r="G619" s="75">
        <v>1</v>
      </c>
      <c r="H619" s="76" t="s">
        <v>591</v>
      </c>
      <c r="I619" s="76" t="s">
        <v>638</v>
      </c>
      <c r="J619" s="76" t="s">
        <v>59</v>
      </c>
      <c r="K619" s="23">
        <f>4119.3+904.2</f>
        <v>5023.5</v>
      </c>
    </row>
    <row r="620" spans="1:11" s="17" customFormat="1" ht="31.5" customHeight="1" x14ac:dyDescent="0.2">
      <c r="A620" s="109"/>
      <c r="B620" s="34" t="s">
        <v>144</v>
      </c>
      <c r="C620" s="75">
        <v>926</v>
      </c>
      <c r="D620" s="76" t="s">
        <v>8</v>
      </c>
      <c r="E620" s="76" t="s">
        <v>5</v>
      </c>
      <c r="F620" s="31" t="s">
        <v>40</v>
      </c>
      <c r="G620" s="31"/>
      <c r="H620" s="31"/>
      <c r="I620" s="31"/>
      <c r="J620" s="76"/>
      <c r="K620" s="23">
        <f>SUM(K621)</f>
        <v>12625</v>
      </c>
    </row>
    <row r="621" spans="1:11" s="17" customFormat="1" ht="18" customHeight="1" x14ac:dyDescent="0.2">
      <c r="A621" s="109"/>
      <c r="B621" s="29" t="s">
        <v>365</v>
      </c>
      <c r="C621" s="75">
        <v>926</v>
      </c>
      <c r="D621" s="76" t="s">
        <v>8</v>
      </c>
      <c r="E621" s="76" t="s">
        <v>5</v>
      </c>
      <c r="F621" s="31" t="s">
        <v>40</v>
      </c>
      <c r="G621" s="31" t="s">
        <v>138</v>
      </c>
      <c r="H621" s="31"/>
      <c r="I621" s="31"/>
      <c r="J621" s="76"/>
      <c r="K621" s="23">
        <f>SUM(K622)</f>
        <v>12625</v>
      </c>
    </row>
    <row r="622" spans="1:11" s="17" customFormat="1" ht="30" customHeight="1" x14ac:dyDescent="0.2">
      <c r="A622" s="109"/>
      <c r="B622" s="29" t="s">
        <v>368</v>
      </c>
      <c r="C622" s="75">
        <v>926</v>
      </c>
      <c r="D622" s="76" t="s">
        <v>8</v>
      </c>
      <c r="E622" s="76" t="s">
        <v>5</v>
      </c>
      <c r="F622" s="31" t="s">
        <v>40</v>
      </c>
      <c r="G622" s="31" t="s">
        <v>138</v>
      </c>
      <c r="H622" s="31" t="s">
        <v>2</v>
      </c>
      <c r="I622" s="31"/>
      <c r="J622" s="76"/>
      <c r="K622" s="23">
        <f>SUM(K623)</f>
        <v>12625</v>
      </c>
    </row>
    <row r="623" spans="1:11" s="17" customFormat="1" ht="36" customHeight="1" x14ac:dyDescent="0.2">
      <c r="A623" s="109"/>
      <c r="B623" s="101" t="s">
        <v>687</v>
      </c>
      <c r="C623" s="75">
        <v>926</v>
      </c>
      <c r="D623" s="76" t="s">
        <v>8</v>
      </c>
      <c r="E623" s="76" t="s">
        <v>5</v>
      </c>
      <c r="F623" s="31" t="s">
        <v>40</v>
      </c>
      <c r="G623" s="31" t="s">
        <v>138</v>
      </c>
      <c r="H623" s="31" t="s">
        <v>2</v>
      </c>
      <c r="I623" s="31" t="s">
        <v>150</v>
      </c>
      <c r="J623" s="76"/>
      <c r="K623" s="23">
        <f>SUM(K624)</f>
        <v>12625</v>
      </c>
    </row>
    <row r="624" spans="1:11" s="17" customFormat="1" ht="31.5" customHeight="1" x14ac:dyDescent="0.2">
      <c r="A624" s="109"/>
      <c r="B624" s="38" t="s">
        <v>120</v>
      </c>
      <c r="C624" s="75">
        <v>926</v>
      </c>
      <c r="D624" s="76" t="s">
        <v>8</v>
      </c>
      <c r="E624" s="76" t="s">
        <v>5</v>
      </c>
      <c r="F624" s="31" t="s">
        <v>40</v>
      </c>
      <c r="G624" s="31" t="s">
        <v>138</v>
      </c>
      <c r="H624" s="31" t="s">
        <v>2</v>
      </c>
      <c r="I624" s="31" t="s">
        <v>150</v>
      </c>
      <c r="J624" s="76" t="s">
        <v>59</v>
      </c>
      <c r="K624" s="23">
        <v>12625</v>
      </c>
    </row>
    <row r="625" spans="1:12" s="17" customFormat="1" ht="17.25" customHeight="1" x14ac:dyDescent="0.2">
      <c r="A625" s="109"/>
      <c r="B625" s="29" t="s">
        <v>231</v>
      </c>
      <c r="C625" s="75">
        <v>926</v>
      </c>
      <c r="D625" s="76" t="s">
        <v>8</v>
      </c>
      <c r="E625" s="31" t="s">
        <v>7</v>
      </c>
      <c r="F625" s="31"/>
      <c r="G625" s="31"/>
      <c r="H625" s="31"/>
      <c r="I625" s="31"/>
      <c r="J625" s="76"/>
      <c r="K625" s="23">
        <f t="shared" ref="K625:K628" si="35">SUM(K626)</f>
        <v>57.3</v>
      </c>
    </row>
    <row r="626" spans="1:12" s="17" customFormat="1" ht="18" customHeight="1" x14ac:dyDescent="0.2">
      <c r="A626" s="109"/>
      <c r="B626" s="34" t="s">
        <v>372</v>
      </c>
      <c r="C626" s="75">
        <v>926</v>
      </c>
      <c r="D626" s="31" t="s">
        <v>8</v>
      </c>
      <c r="E626" s="31" t="s">
        <v>7</v>
      </c>
      <c r="F626" s="31" t="s">
        <v>6</v>
      </c>
      <c r="G626" s="31"/>
      <c r="H626" s="31"/>
      <c r="I626" s="31"/>
      <c r="J626" s="76"/>
      <c r="K626" s="23">
        <f t="shared" si="35"/>
        <v>57.3</v>
      </c>
    </row>
    <row r="627" spans="1:12" s="17" customFormat="1" ht="18" customHeight="1" x14ac:dyDescent="0.2">
      <c r="A627" s="109"/>
      <c r="B627" s="34" t="s">
        <v>373</v>
      </c>
      <c r="C627" s="75">
        <v>926</v>
      </c>
      <c r="D627" s="31" t="s">
        <v>8</v>
      </c>
      <c r="E627" s="31" t="s">
        <v>7</v>
      </c>
      <c r="F627" s="31" t="s">
        <v>6</v>
      </c>
      <c r="G627" s="31" t="s">
        <v>90</v>
      </c>
      <c r="H627" s="31"/>
      <c r="I627" s="31"/>
      <c r="J627" s="76"/>
      <c r="K627" s="23">
        <f t="shared" si="35"/>
        <v>57.3</v>
      </c>
    </row>
    <row r="628" spans="1:12" s="17" customFormat="1" ht="31.5" customHeight="1" x14ac:dyDescent="0.2">
      <c r="A628" s="109"/>
      <c r="B628" s="34" t="s">
        <v>476</v>
      </c>
      <c r="C628" s="75">
        <v>926</v>
      </c>
      <c r="D628" s="31" t="s">
        <v>8</v>
      </c>
      <c r="E628" s="31" t="s">
        <v>7</v>
      </c>
      <c r="F628" s="31" t="s">
        <v>6</v>
      </c>
      <c r="G628" s="31" t="s">
        <v>90</v>
      </c>
      <c r="H628" s="31" t="s">
        <v>2</v>
      </c>
      <c r="I628" s="31"/>
      <c r="J628" s="76"/>
      <c r="K628" s="23">
        <f t="shared" si="35"/>
        <v>57.3</v>
      </c>
    </row>
    <row r="629" spans="1:12" s="17" customFormat="1" ht="18" customHeight="1" x14ac:dyDescent="0.2">
      <c r="A629" s="109"/>
      <c r="B629" s="29" t="s">
        <v>233</v>
      </c>
      <c r="C629" s="75">
        <v>926</v>
      </c>
      <c r="D629" s="31" t="s">
        <v>8</v>
      </c>
      <c r="E629" s="31" t="s">
        <v>7</v>
      </c>
      <c r="F629" s="31" t="s">
        <v>6</v>
      </c>
      <c r="G629" s="31" t="s">
        <v>90</v>
      </c>
      <c r="H629" s="31" t="s">
        <v>2</v>
      </c>
      <c r="I629" s="31" t="s">
        <v>232</v>
      </c>
      <c r="J629" s="76"/>
      <c r="K629" s="23">
        <f>SUM(K630)</f>
        <v>57.3</v>
      </c>
    </row>
    <row r="630" spans="1:12" s="17" customFormat="1" ht="31.5" customHeight="1" x14ac:dyDescent="0.2">
      <c r="A630" s="109"/>
      <c r="B630" s="29" t="s">
        <v>122</v>
      </c>
      <c r="C630" s="75">
        <v>926</v>
      </c>
      <c r="D630" s="31" t="s">
        <v>8</v>
      </c>
      <c r="E630" s="31" t="s">
        <v>7</v>
      </c>
      <c r="F630" s="31" t="s">
        <v>6</v>
      </c>
      <c r="G630" s="31" t="s">
        <v>90</v>
      </c>
      <c r="H630" s="31" t="s">
        <v>2</v>
      </c>
      <c r="I630" s="31" t="s">
        <v>232</v>
      </c>
      <c r="J630" s="76" t="s">
        <v>49</v>
      </c>
      <c r="K630" s="23">
        <v>57.3</v>
      </c>
    </row>
    <row r="631" spans="1:12" s="17" customFormat="1" ht="18" customHeight="1" x14ac:dyDescent="0.2">
      <c r="A631" s="109"/>
      <c r="B631" s="29" t="s">
        <v>64</v>
      </c>
      <c r="C631" s="75">
        <v>926</v>
      </c>
      <c r="D631" s="31" t="s">
        <v>17</v>
      </c>
      <c r="E631" s="76"/>
      <c r="F631" s="76"/>
      <c r="G631" s="75"/>
      <c r="H631" s="76"/>
      <c r="I631" s="76"/>
      <c r="J631" s="76"/>
      <c r="K631" s="23">
        <f>SUM(K680+K632+K666)</f>
        <v>808636.89999999991</v>
      </c>
    </row>
    <row r="632" spans="1:12" s="17" customFormat="1" ht="18" customHeight="1" x14ac:dyDescent="0.2">
      <c r="A632" s="109"/>
      <c r="B632" s="29" t="s">
        <v>183</v>
      </c>
      <c r="C632" s="75">
        <v>926</v>
      </c>
      <c r="D632" s="76" t="s">
        <v>17</v>
      </c>
      <c r="E632" s="76" t="s">
        <v>2</v>
      </c>
      <c r="F632" s="76"/>
      <c r="G632" s="75"/>
      <c r="H632" s="76"/>
      <c r="I632" s="76"/>
      <c r="J632" s="76"/>
      <c r="K632" s="23">
        <f>SUM(K633+K659+K654)</f>
        <v>675690.99999999988</v>
      </c>
    </row>
    <row r="633" spans="1:12" s="17" customFormat="1" ht="18" customHeight="1" x14ac:dyDescent="0.2">
      <c r="A633" s="109"/>
      <c r="B633" s="34" t="s">
        <v>372</v>
      </c>
      <c r="C633" s="75">
        <v>926</v>
      </c>
      <c r="D633" s="76" t="s">
        <v>17</v>
      </c>
      <c r="E633" s="76" t="s">
        <v>2</v>
      </c>
      <c r="F633" s="76" t="s">
        <v>6</v>
      </c>
      <c r="G633" s="75"/>
      <c r="H633" s="76"/>
      <c r="I633" s="76"/>
      <c r="J633" s="76"/>
      <c r="K633" s="23">
        <f>SUM(K634)</f>
        <v>660195.29999999993</v>
      </c>
    </row>
    <row r="634" spans="1:12" s="17" customFormat="1" ht="18" customHeight="1" x14ac:dyDescent="0.2">
      <c r="A634" s="109"/>
      <c r="B634" s="34" t="s">
        <v>373</v>
      </c>
      <c r="C634" s="75">
        <v>926</v>
      </c>
      <c r="D634" s="76" t="s">
        <v>17</v>
      </c>
      <c r="E634" s="76" t="s">
        <v>2</v>
      </c>
      <c r="F634" s="76" t="s">
        <v>6</v>
      </c>
      <c r="G634" s="75">
        <v>1</v>
      </c>
      <c r="H634" s="76"/>
      <c r="I634" s="76"/>
      <c r="J634" s="76"/>
      <c r="K634" s="23">
        <f>SUM(K651+K635+K641+K648)</f>
        <v>660195.29999999993</v>
      </c>
    </row>
    <row r="635" spans="1:12" s="17" customFormat="1" ht="31.5" customHeight="1" x14ac:dyDescent="0.2">
      <c r="A635" s="109"/>
      <c r="B635" s="34" t="s">
        <v>411</v>
      </c>
      <c r="C635" s="75">
        <v>926</v>
      </c>
      <c r="D635" s="76" t="s">
        <v>17</v>
      </c>
      <c r="E635" s="76" t="s">
        <v>2</v>
      </c>
      <c r="F635" s="76" t="s">
        <v>6</v>
      </c>
      <c r="G635" s="75">
        <v>1</v>
      </c>
      <c r="H635" s="76" t="s">
        <v>4</v>
      </c>
      <c r="I635" s="76"/>
      <c r="J635" s="76"/>
      <c r="K635" s="23">
        <f>SUM(K636)</f>
        <v>655766.79999999993</v>
      </c>
    </row>
    <row r="636" spans="1:12" s="17" customFormat="1" ht="47.25" customHeight="1" x14ac:dyDescent="0.2">
      <c r="A636" s="109"/>
      <c r="B636" s="29" t="s">
        <v>66</v>
      </c>
      <c r="C636" s="75">
        <v>926</v>
      </c>
      <c r="D636" s="76" t="s">
        <v>17</v>
      </c>
      <c r="E636" s="76" t="s">
        <v>2</v>
      </c>
      <c r="F636" s="76" t="s">
        <v>6</v>
      </c>
      <c r="G636" s="75">
        <v>1</v>
      </c>
      <c r="H636" s="76" t="s">
        <v>4</v>
      </c>
      <c r="I636" s="76" t="s">
        <v>85</v>
      </c>
      <c r="J636" s="76"/>
      <c r="K636" s="23">
        <f>SUM(K637:K640)</f>
        <v>655766.79999999993</v>
      </c>
    </row>
    <row r="637" spans="1:12" s="17" customFormat="1" ht="53.25" customHeight="1" x14ac:dyDescent="0.2">
      <c r="A637" s="109"/>
      <c r="B637" s="29" t="s">
        <v>121</v>
      </c>
      <c r="C637" s="75">
        <v>926</v>
      </c>
      <c r="D637" s="76" t="s">
        <v>17</v>
      </c>
      <c r="E637" s="76" t="s">
        <v>2</v>
      </c>
      <c r="F637" s="76" t="s">
        <v>6</v>
      </c>
      <c r="G637" s="75">
        <v>1</v>
      </c>
      <c r="H637" s="76" t="s">
        <v>4</v>
      </c>
      <c r="I637" s="76" t="s">
        <v>85</v>
      </c>
      <c r="J637" s="76" t="s">
        <v>48</v>
      </c>
      <c r="K637" s="23">
        <v>326502.59999999998</v>
      </c>
      <c r="L637" s="17">
        <f>K637+K638+K640</f>
        <v>372513.69999999995</v>
      </c>
    </row>
    <row r="638" spans="1:12" s="17" customFormat="1" ht="31.5" customHeight="1" x14ac:dyDescent="0.2">
      <c r="A638" s="109"/>
      <c r="B638" s="29" t="s">
        <v>122</v>
      </c>
      <c r="C638" s="75">
        <v>926</v>
      </c>
      <c r="D638" s="76" t="s">
        <v>17</v>
      </c>
      <c r="E638" s="76" t="s">
        <v>2</v>
      </c>
      <c r="F638" s="76" t="s">
        <v>6</v>
      </c>
      <c r="G638" s="75">
        <v>1</v>
      </c>
      <c r="H638" s="76" t="s">
        <v>4</v>
      </c>
      <c r="I638" s="76" t="s">
        <v>85</v>
      </c>
      <c r="J638" s="76" t="s">
        <v>49</v>
      </c>
      <c r="K638" s="23">
        <v>45682</v>
      </c>
    </row>
    <row r="639" spans="1:12" s="17" customFormat="1" ht="31.5" customHeight="1" x14ac:dyDescent="0.2">
      <c r="A639" s="109"/>
      <c r="B639" s="38" t="s">
        <v>120</v>
      </c>
      <c r="C639" s="75">
        <v>926</v>
      </c>
      <c r="D639" s="76" t="s">
        <v>17</v>
      </c>
      <c r="E639" s="76" t="s">
        <v>2</v>
      </c>
      <c r="F639" s="76" t="s">
        <v>6</v>
      </c>
      <c r="G639" s="75">
        <v>1</v>
      </c>
      <c r="H639" s="76" t="s">
        <v>4</v>
      </c>
      <c r="I639" s="76" t="s">
        <v>85</v>
      </c>
      <c r="J639" s="76" t="s">
        <v>59</v>
      </c>
      <c r="K639" s="23">
        <v>283253.09999999998</v>
      </c>
    </row>
    <row r="640" spans="1:12" s="17" customFormat="1" ht="18" customHeight="1" x14ac:dyDescent="0.2">
      <c r="A640" s="109"/>
      <c r="B640" s="29" t="s">
        <v>50</v>
      </c>
      <c r="C640" s="75">
        <v>926</v>
      </c>
      <c r="D640" s="76" t="s">
        <v>17</v>
      </c>
      <c r="E640" s="76" t="s">
        <v>2</v>
      </c>
      <c r="F640" s="76" t="s">
        <v>6</v>
      </c>
      <c r="G640" s="75">
        <v>1</v>
      </c>
      <c r="H640" s="76" t="s">
        <v>4</v>
      </c>
      <c r="I640" s="76" t="s">
        <v>85</v>
      </c>
      <c r="J640" s="76" t="s">
        <v>51</v>
      </c>
      <c r="K640" s="23">
        <v>329.1</v>
      </c>
    </row>
    <row r="641" spans="1:11" s="17" customFormat="1" ht="78.75" customHeight="1" x14ac:dyDescent="0.2">
      <c r="A641" s="109"/>
      <c r="B641" s="29" t="s">
        <v>430</v>
      </c>
      <c r="C641" s="75">
        <v>926</v>
      </c>
      <c r="D641" s="76" t="s">
        <v>17</v>
      </c>
      <c r="E641" s="76" t="s">
        <v>2</v>
      </c>
      <c r="F641" s="76" t="s">
        <v>6</v>
      </c>
      <c r="G641" s="75">
        <v>1</v>
      </c>
      <c r="H641" s="76" t="s">
        <v>5</v>
      </c>
      <c r="I641" s="76"/>
      <c r="J641" s="76"/>
      <c r="K641" s="23">
        <f>SUM(K644+K642++K646)</f>
        <v>2045.5</v>
      </c>
    </row>
    <row r="642" spans="1:11" s="17" customFormat="1" ht="18" customHeight="1" x14ac:dyDescent="0.2">
      <c r="A642" s="109"/>
      <c r="B642" s="34" t="s">
        <v>290</v>
      </c>
      <c r="C642" s="75">
        <v>926</v>
      </c>
      <c r="D642" s="76" t="s">
        <v>17</v>
      </c>
      <c r="E642" s="76" t="s">
        <v>2</v>
      </c>
      <c r="F642" s="76" t="s">
        <v>6</v>
      </c>
      <c r="G642" s="75">
        <v>1</v>
      </c>
      <c r="H642" s="76" t="s">
        <v>5</v>
      </c>
      <c r="I642" s="76" t="s">
        <v>291</v>
      </c>
      <c r="J642" s="76"/>
      <c r="K642" s="23">
        <f>SUM(K643)</f>
        <v>176.5</v>
      </c>
    </row>
    <row r="643" spans="1:11" s="17" customFormat="1" ht="31.5" customHeight="1" x14ac:dyDescent="0.2">
      <c r="A643" s="109"/>
      <c r="B643" s="38" t="s">
        <v>120</v>
      </c>
      <c r="C643" s="75">
        <v>926</v>
      </c>
      <c r="D643" s="76" t="s">
        <v>17</v>
      </c>
      <c r="E643" s="76" t="s">
        <v>2</v>
      </c>
      <c r="F643" s="76" t="s">
        <v>6</v>
      </c>
      <c r="G643" s="75">
        <v>1</v>
      </c>
      <c r="H643" s="76" t="s">
        <v>5</v>
      </c>
      <c r="I643" s="76" t="s">
        <v>291</v>
      </c>
      <c r="J643" s="76" t="s">
        <v>59</v>
      </c>
      <c r="K643" s="23">
        <v>176.5</v>
      </c>
    </row>
    <row r="644" spans="1:11" s="17" customFormat="1" ht="39" customHeight="1" x14ac:dyDescent="0.2">
      <c r="A644" s="109"/>
      <c r="B644" s="52" t="s">
        <v>142</v>
      </c>
      <c r="C644" s="75">
        <v>926</v>
      </c>
      <c r="D644" s="76" t="s">
        <v>17</v>
      </c>
      <c r="E644" s="76" t="s">
        <v>2</v>
      </c>
      <c r="F644" s="76" t="s">
        <v>6</v>
      </c>
      <c r="G644" s="75">
        <v>1</v>
      </c>
      <c r="H644" s="94" t="s">
        <v>5</v>
      </c>
      <c r="I644" s="94" t="s">
        <v>114</v>
      </c>
      <c r="J644" s="94"/>
      <c r="K644" s="40">
        <f>SUM(K645:K645)</f>
        <v>1000</v>
      </c>
    </row>
    <row r="645" spans="1:11" s="17" customFormat="1" ht="31.5" customHeight="1" x14ac:dyDescent="0.2">
      <c r="A645" s="109"/>
      <c r="B645" s="38" t="s">
        <v>120</v>
      </c>
      <c r="C645" s="75">
        <v>926</v>
      </c>
      <c r="D645" s="76" t="s">
        <v>17</v>
      </c>
      <c r="E645" s="76" t="s">
        <v>2</v>
      </c>
      <c r="F645" s="76" t="s">
        <v>6</v>
      </c>
      <c r="G645" s="75">
        <v>1</v>
      </c>
      <c r="H645" s="94" t="s">
        <v>5</v>
      </c>
      <c r="I645" s="94" t="s">
        <v>114</v>
      </c>
      <c r="J645" s="94" t="s">
        <v>59</v>
      </c>
      <c r="K645" s="40">
        <v>1000</v>
      </c>
    </row>
    <row r="646" spans="1:11" s="17" customFormat="1" ht="18" customHeight="1" x14ac:dyDescent="0.2">
      <c r="A646" s="109"/>
      <c r="B646" s="29" t="s">
        <v>432</v>
      </c>
      <c r="C646" s="75">
        <v>926</v>
      </c>
      <c r="D646" s="76" t="s">
        <v>17</v>
      </c>
      <c r="E646" s="76" t="s">
        <v>2</v>
      </c>
      <c r="F646" s="76" t="s">
        <v>6</v>
      </c>
      <c r="G646" s="75">
        <v>1</v>
      </c>
      <c r="H646" s="76" t="s">
        <v>5</v>
      </c>
      <c r="I646" s="76" t="s">
        <v>184</v>
      </c>
      <c r="J646" s="76"/>
      <c r="K646" s="23">
        <f>K647</f>
        <v>869</v>
      </c>
    </row>
    <row r="647" spans="1:11" s="17" customFormat="1" ht="31.5" customHeight="1" x14ac:dyDescent="0.2">
      <c r="A647" s="109"/>
      <c r="B647" s="29" t="s">
        <v>122</v>
      </c>
      <c r="C647" s="75">
        <v>926</v>
      </c>
      <c r="D647" s="76" t="s">
        <v>17</v>
      </c>
      <c r="E647" s="76" t="s">
        <v>2</v>
      </c>
      <c r="F647" s="76" t="s">
        <v>6</v>
      </c>
      <c r="G647" s="75">
        <v>1</v>
      </c>
      <c r="H647" s="76" t="s">
        <v>5</v>
      </c>
      <c r="I647" s="76" t="s">
        <v>184</v>
      </c>
      <c r="J647" s="76" t="s">
        <v>49</v>
      </c>
      <c r="K647" s="23">
        <v>869</v>
      </c>
    </row>
    <row r="648" spans="1:11" s="17" customFormat="1" ht="160.5" customHeight="1" x14ac:dyDescent="0.2">
      <c r="A648" s="109"/>
      <c r="B648" s="36" t="s">
        <v>431</v>
      </c>
      <c r="C648" s="83">
        <v>926</v>
      </c>
      <c r="D648" s="82" t="s">
        <v>17</v>
      </c>
      <c r="E648" s="82" t="s">
        <v>2</v>
      </c>
      <c r="F648" s="82" t="s">
        <v>6</v>
      </c>
      <c r="G648" s="83">
        <v>1</v>
      </c>
      <c r="H648" s="94" t="s">
        <v>6</v>
      </c>
      <c r="I648" s="94"/>
      <c r="J648" s="94"/>
      <c r="K648" s="40">
        <f>K649</f>
        <v>1724.2</v>
      </c>
    </row>
    <row r="649" spans="1:11" s="17" customFormat="1" ht="18" customHeight="1" x14ac:dyDescent="0.2">
      <c r="A649" s="109"/>
      <c r="B649" s="42" t="s">
        <v>681</v>
      </c>
      <c r="C649" s="83">
        <v>926</v>
      </c>
      <c r="D649" s="82" t="s">
        <v>17</v>
      </c>
      <c r="E649" s="82" t="s">
        <v>2</v>
      </c>
      <c r="F649" s="82" t="s">
        <v>6</v>
      </c>
      <c r="G649" s="83">
        <v>1</v>
      </c>
      <c r="H649" s="94" t="s">
        <v>6</v>
      </c>
      <c r="I649" s="94" t="s">
        <v>679</v>
      </c>
      <c r="J649" s="94"/>
      <c r="K649" s="40">
        <f>K650</f>
        <v>1724.2</v>
      </c>
    </row>
    <row r="650" spans="1:11" s="17" customFormat="1" ht="31.5" customHeight="1" x14ac:dyDescent="0.2">
      <c r="A650" s="109"/>
      <c r="B650" s="38" t="s">
        <v>120</v>
      </c>
      <c r="C650" s="75">
        <v>926</v>
      </c>
      <c r="D650" s="76" t="s">
        <v>17</v>
      </c>
      <c r="E650" s="76" t="s">
        <v>2</v>
      </c>
      <c r="F650" s="76" t="s">
        <v>6</v>
      </c>
      <c r="G650" s="75">
        <v>1</v>
      </c>
      <c r="H650" s="94" t="s">
        <v>6</v>
      </c>
      <c r="I650" s="94" t="s">
        <v>679</v>
      </c>
      <c r="J650" s="94" t="s">
        <v>59</v>
      </c>
      <c r="K650" s="40">
        <v>1724.2</v>
      </c>
    </row>
    <row r="651" spans="1:11" s="17" customFormat="1" ht="31.5" customHeight="1" x14ac:dyDescent="0.2">
      <c r="A651" s="109"/>
      <c r="B651" s="34" t="s">
        <v>415</v>
      </c>
      <c r="C651" s="75">
        <v>926</v>
      </c>
      <c r="D651" s="76" t="s">
        <v>17</v>
      </c>
      <c r="E651" s="76" t="s">
        <v>2</v>
      </c>
      <c r="F651" s="31" t="s">
        <v>6</v>
      </c>
      <c r="G651" s="31" t="s">
        <v>90</v>
      </c>
      <c r="H651" s="94" t="s">
        <v>7</v>
      </c>
      <c r="I651" s="31"/>
      <c r="J651" s="94"/>
      <c r="K651" s="40">
        <f>SUM(K652)</f>
        <v>658.80000000000007</v>
      </c>
    </row>
    <row r="652" spans="1:11" s="17" customFormat="1" ht="18" customHeight="1" x14ac:dyDescent="0.2">
      <c r="A652" s="109"/>
      <c r="B652" s="52" t="s">
        <v>228</v>
      </c>
      <c r="C652" s="75">
        <v>926</v>
      </c>
      <c r="D652" s="76" t="s">
        <v>17</v>
      </c>
      <c r="E652" s="76" t="s">
        <v>2</v>
      </c>
      <c r="F652" s="31" t="s">
        <v>6</v>
      </c>
      <c r="G652" s="31" t="s">
        <v>90</v>
      </c>
      <c r="H652" s="76" t="s">
        <v>7</v>
      </c>
      <c r="I652" s="31" t="s">
        <v>270</v>
      </c>
      <c r="J652" s="76"/>
      <c r="K652" s="23">
        <f>K653</f>
        <v>658.80000000000007</v>
      </c>
    </row>
    <row r="653" spans="1:11" s="17" customFormat="1" ht="31.5" customHeight="1" x14ac:dyDescent="0.2">
      <c r="A653" s="109"/>
      <c r="B653" s="38" t="s">
        <v>120</v>
      </c>
      <c r="C653" s="75">
        <v>926</v>
      </c>
      <c r="D653" s="76" t="s">
        <v>17</v>
      </c>
      <c r="E653" s="76" t="s">
        <v>2</v>
      </c>
      <c r="F653" s="31" t="s">
        <v>6</v>
      </c>
      <c r="G653" s="31" t="s">
        <v>90</v>
      </c>
      <c r="H653" s="76" t="s">
        <v>7</v>
      </c>
      <c r="I653" s="31" t="s">
        <v>270</v>
      </c>
      <c r="J653" s="76" t="s">
        <v>59</v>
      </c>
      <c r="K653" s="23">
        <f>540.2+118.6</f>
        <v>658.80000000000007</v>
      </c>
    </row>
    <row r="654" spans="1:11" s="17" customFormat="1" ht="31.5" customHeight="1" x14ac:dyDescent="0.2">
      <c r="A654" s="109"/>
      <c r="B654" s="29" t="s">
        <v>276</v>
      </c>
      <c r="C654" s="75">
        <v>926</v>
      </c>
      <c r="D654" s="76" t="s">
        <v>17</v>
      </c>
      <c r="E654" s="76" t="s">
        <v>2</v>
      </c>
      <c r="F654" s="31" t="s">
        <v>70</v>
      </c>
      <c r="G654" s="31"/>
      <c r="H654" s="31"/>
      <c r="I654" s="31"/>
      <c r="J654" s="76"/>
      <c r="K654" s="23">
        <f>K655</f>
        <v>889</v>
      </c>
    </row>
    <row r="655" spans="1:11" s="17" customFormat="1" ht="31.5" customHeight="1" x14ac:dyDescent="0.2">
      <c r="A655" s="109"/>
      <c r="B655" s="29" t="s">
        <v>318</v>
      </c>
      <c r="C655" s="75">
        <v>926</v>
      </c>
      <c r="D655" s="76" t="s">
        <v>17</v>
      </c>
      <c r="E655" s="76" t="s">
        <v>2</v>
      </c>
      <c r="F655" s="31" t="s">
        <v>70</v>
      </c>
      <c r="G655" s="81">
        <v>2</v>
      </c>
      <c r="H655" s="31"/>
      <c r="I655" s="31"/>
      <c r="J655" s="31"/>
      <c r="K655" s="23">
        <f>K656</f>
        <v>889</v>
      </c>
    </row>
    <row r="656" spans="1:11" s="17" customFormat="1" ht="87" customHeight="1" x14ac:dyDescent="0.2">
      <c r="A656" s="109"/>
      <c r="B656" s="56" t="s">
        <v>487</v>
      </c>
      <c r="C656" s="75">
        <v>926</v>
      </c>
      <c r="D656" s="76" t="s">
        <v>17</v>
      </c>
      <c r="E656" s="76" t="s">
        <v>2</v>
      </c>
      <c r="F656" s="31" t="s">
        <v>70</v>
      </c>
      <c r="G656" s="81">
        <v>2</v>
      </c>
      <c r="H656" s="31" t="s">
        <v>2</v>
      </c>
      <c r="I656" s="31"/>
      <c r="J656" s="31"/>
      <c r="K656" s="23">
        <f>K657</f>
        <v>889</v>
      </c>
    </row>
    <row r="657" spans="1:11" s="17" customFormat="1" ht="47.25" customHeight="1" x14ac:dyDescent="0.2">
      <c r="A657" s="109"/>
      <c r="B657" s="29" t="s">
        <v>490</v>
      </c>
      <c r="C657" s="75">
        <v>926</v>
      </c>
      <c r="D657" s="76" t="s">
        <v>17</v>
      </c>
      <c r="E657" s="76" t="s">
        <v>2</v>
      </c>
      <c r="F657" s="31" t="s">
        <v>70</v>
      </c>
      <c r="G657" s="81">
        <v>2</v>
      </c>
      <c r="H657" s="31" t="s">
        <v>2</v>
      </c>
      <c r="I657" s="31" t="s">
        <v>155</v>
      </c>
      <c r="J657" s="31"/>
      <c r="K657" s="23">
        <f>K658</f>
        <v>889</v>
      </c>
    </row>
    <row r="658" spans="1:11" s="17" customFormat="1" ht="31.5" customHeight="1" x14ac:dyDescent="0.2">
      <c r="A658" s="109"/>
      <c r="B658" s="29" t="s">
        <v>122</v>
      </c>
      <c r="C658" s="75">
        <v>926</v>
      </c>
      <c r="D658" s="76" t="s">
        <v>17</v>
      </c>
      <c r="E658" s="76" t="s">
        <v>2</v>
      </c>
      <c r="F658" s="31" t="s">
        <v>70</v>
      </c>
      <c r="G658" s="81">
        <v>2</v>
      </c>
      <c r="H658" s="31" t="s">
        <v>2</v>
      </c>
      <c r="I658" s="31" t="s">
        <v>155</v>
      </c>
      <c r="J658" s="31" t="s">
        <v>49</v>
      </c>
      <c r="K658" s="23">
        <f>85+200+50+20+15+25+100+120+24+40+40+15+10+20+50+25+25+25</f>
        <v>889</v>
      </c>
    </row>
    <row r="659" spans="1:11" s="17" customFormat="1" ht="31.5" customHeight="1" x14ac:dyDescent="0.2">
      <c r="A659" s="109"/>
      <c r="B659" s="29" t="s">
        <v>195</v>
      </c>
      <c r="C659" s="76" t="s">
        <v>445</v>
      </c>
      <c r="D659" s="31" t="s">
        <v>17</v>
      </c>
      <c r="E659" s="31" t="s">
        <v>2</v>
      </c>
      <c r="F659" s="31" t="s">
        <v>40</v>
      </c>
      <c r="G659" s="81"/>
      <c r="H659" s="31"/>
      <c r="I659" s="31"/>
      <c r="J659" s="31"/>
      <c r="K659" s="23">
        <f>K660</f>
        <v>14606.7</v>
      </c>
    </row>
    <row r="660" spans="1:11" s="17" customFormat="1" ht="18" customHeight="1" x14ac:dyDescent="0.2">
      <c r="A660" s="109"/>
      <c r="B660" s="29" t="s">
        <v>365</v>
      </c>
      <c r="C660" s="76" t="s">
        <v>445</v>
      </c>
      <c r="D660" s="31" t="s">
        <v>17</v>
      </c>
      <c r="E660" s="31" t="s">
        <v>2</v>
      </c>
      <c r="F660" s="31" t="s">
        <v>40</v>
      </c>
      <c r="G660" s="31" t="s">
        <v>138</v>
      </c>
      <c r="H660" s="31"/>
      <c r="I660" s="31"/>
      <c r="J660" s="76"/>
      <c r="K660" s="23">
        <f>SUM(K661)</f>
        <v>14606.7</v>
      </c>
    </row>
    <row r="661" spans="1:11" s="17" customFormat="1" ht="31.5" customHeight="1" x14ac:dyDescent="0.2">
      <c r="A661" s="109"/>
      <c r="B661" s="29" t="s">
        <v>368</v>
      </c>
      <c r="C661" s="76" t="s">
        <v>445</v>
      </c>
      <c r="D661" s="31" t="s">
        <v>17</v>
      </c>
      <c r="E661" s="31" t="s">
        <v>2</v>
      </c>
      <c r="F661" s="31" t="s">
        <v>40</v>
      </c>
      <c r="G661" s="31" t="s">
        <v>138</v>
      </c>
      <c r="H661" s="31" t="s">
        <v>2</v>
      </c>
      <c r="I661" s="31"/>
      <c r="J661" s="76"/>
      <c r="K661" s="23">
        <f>SUM(K662+K664)</f>
        <v>14606.7</v>
      </c>
    </row>
    <row r="662" spans="1:11" s="17" customFormat="1" ht="38.25" customHeight="1" x14ac:dyDescent="0.2">
      <c r="A662" s="109"/>
      <c r="B662" s="101" t="s">
        <v>687</v>
      </c>
      <c r="C662" s="76" t="s">
        <v>445</v>
      </c>
      <c r="D662" s="31" t="s">
        <v>17</v>
      </c>
      <c r="E662" s="31" t="s">
        <v>2</v>
      </c>
      <c r="F662" s="31" t="s">
        <v>40</v>
      </c>
      <c r="G662" s="31" t="s">
        <v>138</v>
      </c>
      <c r="H662" s="31" t="s">
        <v>2</v>
      </c>
      <c r="I662" s="31" t="s">
        <v>150</v>
      </c>
      <c r="J662" s="76"/>
      <c r="K662" s="23">
        <f>SUM(K663)</f>
        <v>12625</v>
      </c>
    </row>
    <row r="663" spans="1:11" s="17" customFormat="1" ht="31.5" customHeight="1" x14ac:dyDescent="0.2">
      <c r="A663" s="109"/>
      <c r="B663" s="38" t="s">
        <v>120</v>
      </c>
      <c r="C663" s="76" t="s">
        <v>445</v>
      </c>
      <c r="D663" s="31" t="s">
        <v>17</v>
      </c>
      <c r="E663" s="31" t="s">
        <v>2</v>
      </c>
      <c r="F663" s="31" t="s">
        <v>40</v>
      </c>
      <c r="G663" s="31" t="s">
        <v>138</v>
      </c>
      <c r="H663" s="31" t="s">
        <v>2</v>
      </c>
      <c r="I663" s="31" t="s">
        <v>150</v>
      </c>
      <c r="J663" s="94" t="s">
        <v>59</v>
      </c>
      <c r="K663" s="40">
        <v>12625</v>
      </c>
    </row>
    <row r="664" spans="1:11" s="17" customFormat="1" ht="21" customHeight="1" x14ac:dyDescent="0.2">
      <c r="A664" s="109"/>
      <c r="B664" s="38" t="s">
        <v>686</v>
      </c>
      <c r="C664" s="87" t="s">
        <v>445</v>
      </c>
      <c r="D664" s="31" t="s">
        <v>17</v>
      </c>
      <c r="E664" s="31" t="s">
        <v>2</v>
      </c>
      <c r="F664" s="31" t="s">
        <v>40</v>
      </c>
      <c r="G664" s="31" t="s">
        <v>138</v>
      </c>
      <c r="H664" s="31" t="s">
        <v>2</v>
      </c>
      <c r="I664" s="31" t="s">
        <v>685</v>
      </c>
      <c r="J664" s="94"/>
      <c r="K664" s="40">
        <f>K665</f>
        <v>1981.7</v>
      </c>
    </row>
    <row r="665" spans="1:11" s="17" customFormat="1" ht="31.5" customHeight="1" x14ac:dyDescent="0.2">
      <c r="A665" s="109"/>
      <c r="B665" s="29" t="s">
        <v>122</v>
      </c>
      <c r="C665" s="87" t="s">
        <v>445</v>
      </c>
      <c r="D665" s="31" t="s">
        <v>17</v>
      </c>
      <c r="E665" s="31" t="s">
        <v>2</v>
      </c>
      <c r="F665" s="31" t="s">
        <v>40</v>
      </c>
      <c r="G665" s="31" t="s">
        <v>138</v>
      </c>
      <c r="H665" s="31" t="s">
        <v>2</v>
      </c>
      <c r="I665" s="31" t="s">
        <v>685</v>
      </c>
      <c r="J665" s="94" t="s">
        <v>49</v>
      </c>
      <c r="K665" s="40">
        <v>1981.7</v>
      </c>
    </row>
    <row r="666" spans="1:11" s="17" customFormat="1" ht="18" customHeight="1" x14ac:dyDescent="0.2">
      <c r="A666" s="109"/>
      <c r="B666" s="29" t="s">
        <v>423</v>
      </c>
      <c r="C666" s="75">
        <v>926</v>
      </c>
      <c r="D666" s="76" t="s">
        <v>17</v>
      </c>
      <c r="E666" s="76" t="s">
        <v>4</v>
      </c>
      <c r="F666" s="31"/>
      <c r="G666" s="31"/>
      <c r="H666" s="31"/>
      <c r="I666" s="31"/>
      <c r="J666" s="94"/>
      <c r="K666" s="40">
        <f>SUM(K667+K675)</f>
        <v>40233.4</v>
      </c>
    </row>
    <row r="667" spans="1:11" s="17" customFormat="1" ht="18" customHeight="1" x14ac:dyDescent="0.2">
      <c r="A667" s="109"/>
      <c r="B667" s="29" t="s">
        <v>424</v>
      </c>
      <c r="C667" s="75">
        <v>926</v>
      </c>
      <c r="D667" s="76" t="s">
        <v>17</v>
      </c>
      <c r="E667" s="76" t="s">
        <v>4</v>
      </c>
      <c r="F667" s="31" t="s">
        <v>6</v>
      </c>
      <c r="G667" s="31"/>
      <c r="H667" s="31"/>
      <c r="I667" s="31"/>
      <c r="J667" s="94"/>
      <c r="K667" s="40">
        <f>SUM(K668)</f>
        <v>27608.400000000001</v>
      </c>
    </row>
    <row r="668" spans="1:11" s="17" customFormat="1" ht="18" customHeight="1" x14ac:dyDescent="0.2">
      <c r="A668" s="109"/>
      <c r="B668" s="34" t="s">
        <v>373</v>
      </c>
      <c r="C668" s="75">
        <v>926</v>
      </c>
      <c r="D668" s="76" t="s">
        <v>17</v>
      </c>
      <c r="E668" s="76" t="s">
        <v>4</v>
      </c>
      <c r="F668" s="31" t="s">
        <v>6</v>
      </c>
      <c r="G668" s="31" t="s">
        <v>90</v>
      </c>
      <c r="H668" s="31"/>
      <c r="I668" s="31"/>
      <c r="J668" s="94"/>
      <c r="K668" s="40">
        <f>SUM(K669+K672)</f>
        <v>27608.400000000001</v>
      </c>
    </row>
    <row r="669" spans="1:11" s="17" customFormat="1" ht="47.25" customHeight="1" x14ac:dyDescent="0.2">
      <c r="A669" s="109"/>
      <c r="B669" s="29" t="s">
        <v>425</v>
      </c>
      <c r="C669" s="75">
        <v>926</v>
      </c>
      <c r="D669" s="76" t="s">
        <v>17</v>
      </c>
      <c r="E669" s="76" t="s">
        <v>4</v>
      </c>
      <c r="F669" s="31" t="s">
        <v>6</v>
      </c>
      <c r="G669" s="31" t="s">
        <v>90</v>
      </c>
      <c r="H669" s="94" t="s">
        <v>4</v>
      </c>
      <c r="I669" s="31"/>
      <c r="J669" s="94"/>
      <c r="K669" s="40">
        <f>SUM(K670)</f>
        <v>26167.9</v>
      </c>
    </row>
    <row r="670" spans="1:11" s="17" customFormat="1" ht="47.25" customHeight="1" x14ac:dyDescent="0.2">
      <c r="A670" s="109"/>
      <c r="B670" s="29" t="s">
        <v>66</v>
      </c>
      <c r="C670" s="75">
        <v>926</v>
      </c>
      <c r="D670" s="76" t="s">
        <v>17</v>
      </c>
      <c r="E670" s="76" t="s">
        <v>4</v>
      </c>
      <c r="F670" s="31" t="s">
        <v>6</v>
      </c>
      <c r="G670" s="31" t="s">
        <v>90</v>
      </c>
      <c r="H670" s="76" t="s">
        <v>4</v>
      </c>
      <c r="I670" s="31" t="s">
        <v>85</v>
      </c>
      <c r="J670" s="76"/>
      <c r="K670" s="23">
        <f>SUM(K671)</f>
        <v>26167.9</v>
      </c>
    </row>
    <row r="671" spans="1:11" s="17" customFormat="1" ht="31.5" customHeight="1" x14ac:dyDescent="0.2">
      <c r="A671" s="109"/>
      <c r="B671" s="38" t="s">
        <v>120</v>
      </c>
      <c r="C671" s="75">
        <v>926</v>
      </c>
      <c r="D671" s="76" t="s">
        <v>17</v>
      </c>
      <c r="E671" s="76" t="s">
        <v>4</v>
      </c>
      <c r="F671" s="31" t="s">
        <v>6</v>
      </c>
      <c r="G671" s="31" t="s">
        <v>90</v>
      </c>
      <c r="H671" s="76" t="s">
        <v>4</v>
      </c>
      <c r="I671" s="31" t="s">
        <v>85</v>
      </c>
      <c r="J671" s="76" t="s">
        <v>59</v>
      </c>
      <c r="K671" s="23">
        <v>26167.9</v>
      </c>
    </row>
    <row r="672" spans="1:11" s="17" customFormat="1" ht="157.5" customHeight="1" x14ac:dyDescent="0.2">
      <c r="A672" s="109"/>
      <c r="B672" s="36" t="s">
        <v>431</v>
      </c>
      <c r="C672" s="75">
        <v>926</v>
      </c>
      <c r="D672" s="76" t="s">
        <v>17</v>
      </c>
      <c r="E672" s="76" t="s">
        <v>4</v>
      </c>
      <c r="F672" s="31" t="s">
        <v>6</v>
      </c>
      <c r="G672" s="31" t="s">
        <v>90</v>
      </c>
      <c r="H672" s="76" t="s">
        <v>6</v>
      </c>
      <c r="I672" s="31"/>
      <c r="J672" s="94"/>
      <c r="K672" s="40">
        <f>SUM(K673)</f>
        <v>1440.5</v>
      </c>
    </row>
    <row r="673" spans="1:11" s="17" customFormat="1" ht="18" customHeight="1" x14ac:dyDescent="0.2">
      <c r="A673" s="109"/>
      <c r="B673" s="29" t="s">
        <v>683</v>
      </c>
      <c r="C673" s="75">
        <v>926</v>
      </c>
      <c r="D673" s="76" t="s">
        <v>17</v>
      </c>
      <c r="E673" s="76" t="s">
        <v>4</v>
      </c>
      <c r="F673" s="31" t="s">
        <v>6</v>
      </c>
      <c r="G673" s="31" t="s">
        <v>90</v>
      </c>
      <c r="H673" s="76" t="s">
        <v>6</v>
      </c>
      <c r="I673" s="31" t="s">
        <v>682</v>
      </c>
      <c r="J673" s="94"/>
      <c r="K673" s="40">
        <f>SUM(K674)</f>
        <v>1440.5</v>
      </c>
    </row>
    <row r="674" spans="1:11" s="17" customFormat="1" ht="31.5" customHeight="1" x14ac:dyDescent="0.2">
      <c r="A674" s="109"/>
      <c r="B674" s="38" t="s">
        <v>120</v>
      </c>
      <c r="C674" s="75">
        <v>926</v>
      </c>
      <c r="D674" s="76" t="s">
        <v>17</v>
      </c>
      <c r="E674" s="76" t="s">
        <v>4</v>
      </c>
      <c r="F674" s="31" t="s">
        <v>6</v>
      </c>
      <c r="G674" s="31" t="s">
        <v>90</v>
      </c>
      <c r="H674" s="76" t="s">
        <v>6</v>
      </c>
      <c r="I674" s="31" t="s">
        <v>682</v>
      </c>
      <c r="J674" s="94" t="s">
        <v>59</v>
      </c>
      <c r="K674" s="40">
        <v>1440.5</v>
      </c>
    </row>
    <row r="675" spans="1:11" s="17" customFormat="1" ht="31.5" customHeight="1" x14ac:dyDescent="0.2">
      <c r="A675" s="109"/>
      <c r="B675" s="38" t="s">
        <v>195</v>
      </c>
      <c r="C675" s="76" t="s">
        <v>445</v>
      </c>
      <c r="D675" s="31" t="s">
        <v>17</v>
      </c>
      <c r="E675" s="31" t="s">
        <v>4</v>
      </c>
      <c r="F675" s="31" t="s">
        <v>40</v>
      </c>
      <c r="G675" s="31"/>
      <c r="H675" s="76"/>
      <c r="I675" s="31"/>
      <c r="J675" s="76"/>
      <c r="K675" s="23">
        <f>K676</f>
        <v>12625</v>
      </c>
    </row>
    <row r="676" spans="1:11" s="17" customFormat="1" ht="18" customHeight="1" x14ac:dyDescent="0.2">
      <c r="A676" s="109"/>
      <c r="B676" s="29" t="s">
        <v>365</v>
      </c>
      <c r="C676" s="76" t="s">
        <v>445</v>
      </c>
      <c r="D676" s="31" t="s">
        <v>17</v>
      </c>
      <c r="E676" s="31" t="s">
        <v>4</v>
      </c>
      <c r="F676" s="31" t="s">
        <v>40</v>
      </c>
      <c r="G676" s="31" t="s">
        <v>138</v>
      </c>
      <c r="H676" s="31"/>
      <c r="I676" s="31"/>
      <c r="J676" s="76"/>
      <c r="K676" s="23">
        <f>SUM(K677)</f>
        <v>12625</v>
      </c>
    </row>
    <row r="677" spans="1:11" s="17" customFormat="1" ht="33.75" customHeight="1" x14ac:dyDescent="0.2">
      <c r="A677" s="109"/>
      <c r="B677" s="29" t="s">
        <v>368</v>
      </c>
      <c r="C677" s="76" t="s">
        <v>445</v>
      </c>
      <c r="D677" s="31" t="s">
        <v>17</v>
      </c>
      <c r="E677" s="31" t="s">
        <v>4</v>
      </c>
      <c r="F677" s="31" t="s">
        <v>40</v>
      </c>
      <c r="G677" s="31" t="s">
        <v>138</v>
      </c>
      <c r="H677" s="31" t="s">
        <v>2</v>
      </c>
      <c r="I677" s="31"/>
      <c r="J677" s="76"/>
      <c r="K677" s="23">
        <f>SUM(K678)</f>
        <v>12625</v>
      </c>
    </row>
    <row r="678" spans="1:11" s="17" customFormat="1" ht="40.5" customHeight="1" x14ac:dyDescent="0.2">
      <c r="A678" s="109"/>
      <c r="B678" s="101" t="s">
        <v>687</v>
      </c>
      <c r="C678" s="76" t="s">
        <v>445</v>
      </c>
      <c r="D678" s="31" t="s">
        <v>17</v>
      </c>
      <c r="E678" s="31" t="s">
        <v>4</v>
      </c>
      <c r="F678" s="31" t="s">
        <v>40</v>
      </c>
      <c r="G678" s="31" t="s">
        <v>138</v>
      </c>
      <c r="H678" s="31" t="s">
        <v>2</v>
      </c>
      <c r="I678" s="31" t="s">
        <v>150</v>
      </c>
      <c r="J678" s="76"/>
      <c r="K678" s="23">
        <f>SUM(K679)</f>
        <v>12625</v>
      </c>
    </row>
    <row r="679" spans="1:11" s="17" customFormat="1" ht="31.5" customHeight="1" x14ac:dyDescent="0.2">
      <c r="A679" s="109"/>
      <c r="B679" s="38" t="s">
        <v>120</v>
      </c>
      <c r="C679" s="76" t="s">
        <v>445</v>
      </c>
      <c r="D679" s="31" t="s">
        <v>17</v>
      </c>
      <c r="E679" s="31" t="s">
        <v>4</v>
      </c>
      <c r="F679" s="31" t="s">
        <v>40</v>
      </c>
      <c r="G679" s="31" t="s">
        <v>138</v>
      </c>
      <c r="H679" s="31" t="s">
        <v>2</v>
      </c>
      <c r="I679" s="31" t="s">
        <v>150</v>
      </c>
      <c r="J679" s="76" t="s">
        <v>59</v>
      </c>
      <c r="K679" s="23">
        <v>12625</v>
      </c>
    </row>
    <row r="680" spans="1:11" s="17" customFormat="1" ht="18" customHeight="1" x14ac:dyDescent="0.2">
      <c r="A680" s="109"/>
      <c r="B680" s="29" t="s">
        <v>45</v>
      </c>
      <c r="C680" s="75">
        <v>926</v>
      </c>
      <c r="D680" s="76" t="s">
        <v>17</v>
      </c>
      <c r="E680" s="76" t="s">
        <v>6</v>
      </c>
      <c r="F680" s="76"/>
      <c r="G680" s="75"/>
      <c r="H680" s="76"/>
      <c r="I680" s="76"/>
      <c r="J680" s="76"/>
      <c r="K680" s="23">
        <f>SUM(+K681+K694)</f>
        <v>92712.500000000015</v>
      </c>
    </row>
    <row r="681" spans="1:11" s="17" customFormat="1" ht="18" customHeight="1" x14ac:dyDescent="0.2">
      <c r="A681" s="109"/>
      <c r="B681" s="34" t="s">
        <v>372</v>
      </c>
      <c r="C681" s="75">
        <v>926</v>
      </c>
      <c r="D681" s="76" t="s">
        <v>17</v>
      </c>
      <c r="E681" s="76" t="s">
        <v>6</v>
      </c>
      <c r="F681" s="76" t="s">
        <v>6</v>
      </c>
      <c r="G681" s="75"/>
      <c r="H681" s="76"/>
      <c r="I681" s="76"/>
      <c r="J681" s="76"/>
      <c r="K681" s="23">
        <f>SUM(K682)</f>
        <v>90026.700000000012</v>
      </c>
    </row>
    <row r="682" spans="1:11" s="17" customFormat="1" ht="18" customHeight="1" x14ac:dyDescent="0.2">
      <c r="A682" s="109"/>
      <c r="B682" s="34" t="s">
        <v>373</v>
      </c>
      <c r="C682" s="75">
        <v>926</v>
      </c>
      <c r="D682" s="76" t="s">
        <v>17</v>
      </c>
      <c r="E682" s="76" t="s">
        <v>6</v>
      </c>
      <c r="F682" s="76" t="s">
        <v>6</v>
      </c>
      <c r="G682" s="75">
        <v>1</v>
      </c>
      <c r="H682" s="76"/>
      <c r="I682" s="76"/>
      <c r="J682" s="76"/>
      <c r="K682" s="23">
        <f>SUM(K683+K689)</f>
        <v>90026.700000000012</v>
      </c>
    </row>
    <row r="683" spans="1:11" s="17" customFormat="1" ht="31.5" customHeight="1" x14ac:dyDescent="0.2">
      <c r="A683" s="109"/>
      <c r="B683" s="34" t="s">
        <v>476</v>
      </c>
      <c r="C683" s="75">
        <v>926</v>
      </c>
      <c r="D683" s="76" t="s">
        <v>17</v>
      </c>
      <c r="E683" s="76" t="s">
        <v>6</v>
      </c>
      <c r="F683" s="76" t="s">
        <v>6</v>
      </c>
      <c r="G683" s="75">
        <v>1</v>
      </c>
      <c r="H683" s="76" t="s">
        <v>2</v>
      </c>
      <c r="I683" s="76"/>
      <c r="J683" s="76"/>
      <c r="K683" s="23">
        <f>SUM(K684+K687)</f>
        <v>9040.8000000000011</v>
      </c>
    </row>
    <row r="684" spans="1:11" s="17" customFormat="1" ht="18" customHeight="1" x14ac:dyDescent="0.2">
      <c r="A684" s="109"/>
      <c r="B684" s="34" t="s">
        <v>60</v>
      </c>
      <c r="C684" s="75">
        <v>926</v>
      </c>
      <c r="D684" s="76" t="s">
        <v>17</v>
      </c>
      <c r="E684" s="76" t="s">
        <v>6</v>
      </c>
      <c r="F684" s="76" t="s">
        <v>6</v>
      </c>
      <c r="G684" s="75">
        <v>1</v>
      </c>
      <c r="H684" s="76" t="s">
        <v>2</v>
      </c>
      <c r="I684" s="76" t="s">
        <v>78</v>
      </c>
      <c r="J684" s="76"/>
      <c r="K684" s="23">
        <f>SUM(K685:K686)</f>
        <v>9013.1</v>
      </c>
    </row>
    <row r="685" spans="1:11" s="17" customFormat="1" ht="51" customHeight="1" x14ac:dyDescent="0.2">
      <c r="A685" s="109"/>
      <c r="B685" s="29" t="s">
        <v>121</v>
      </c>
      <c r="C685" s="75">
        <v>926</v>
      </c>
      <c r="D685" s="76" t="s">
        <v>17</v>
      </c>
      <c r="E685" s="76" t="s">
        <v>6</v>
      </c>
      <c r="F685" s="76" t="s">
        <v>6</v>
      </c>
      <c r="G685" s="75">
        <v>1</v>
      </c>
      <c r="H685" s="76" t="s">
        <v>2</v>
      </c>
      <c r="I685" s="76" t="s">
        <v>78</v>
      </c>
      <c r="J685" s="76" t="s">
        <v>48</v>
      </c>
      <c r="K685" s="23">
        <v>8561.6</v>
      </c>
    </row>
    <row r="686" spans="1:11" s="17" customFormat="1" ht="31.5" customHeight="1" x14ac:dyDescent="0.2">
      <c r="A686" s="109"/>
      <c r="B686" s="29" t="s">
        <v>122</v>
      </c>
      <c r="C686" s="75">
        <v>926</v>
      </c>
      <c r="D686" s="76" t="s">
        <v>17</v>
      </c>
      <c r="E686" s="76" t="s">
        <v>6</v>
      </c>
      <c r="F686" s="76" t="s">
        <v>6</v>
      </c>
      <c r="G686" s="75">
        <v>1</v>
      </c>
      <c r="H686" s="76" t="s">
        <v>2</v>
      </c>
      <c r="I686" s="76" t="s">
        <v>78</v>
      </c>
      <c r="J686" s="76" t="s">
        <v>49</v>
      </c>
      <c r="K686" s="23">
        <v>451.5</v>
      </c>
    </row>
    <row r="687" spans="1:11" s="17" customFormat="1" ht="18" customHeight="1" x14ac:dyDescent="0.2">
      <c r="A687" s="109"/>
      <c r="B687" s="29" t="s">
        <v>230</v>
      </c>
      <c r="C687" s="75">
        <v>926</v>
      </c>
      <c r="D687" s="76" t="s">
        <v>17</v>
      </c>
      <c r="E687" s="31" t="s">
        <v>6</v>
      </c>
      <c r="F687" s="31" t="s">
        <v>6</v>
      </c>
      <c r="G687" s="81">
        <v>1</v>
      </c>
      <c r="H687" s="31" t="s">
        <v>2</v>
      </c>
      <c r="I687" s="31" t="s">
        <v>229</v>
      </c>
      <c r="J687" s="31"/>
      <c r="K687" s="23">
        <f>SUM(K688)</f>
        <v>27.7</v>
      </c>
    </row>
    <row r="688" spans="1:11" s="17" customFormat="1" ht="31.5" customHeight="1" x14ac:dyDescent="0.2">
      <c r="A688" s="109"/>
      <c r="B688" s="29" t="s">
        <v>122</v>
      </c>
      <c r="C688" s="75">
        <v>926</v>
      </c>
      <c r="D688" s="31" t="s">
        <v>17</v>
      </c>
      <c r="E688" s="31" t="s">
        <v>6</v>
      </c>
      <c r="F688" s="31" t="s">
        <v>6</v>
      </c>
      <c r="G688" s="81">
        <v>1</v>
      </c>
      <c r="H688" s="31" t="s">
        <v>2</v>
      </c>
      <c r="I688" s="31" t="s">
        <v>229</v>
      </c>
      <c r="J688" s="31" t="s">
        <v>49</v>
      </c>
      <c r="K688" s="23">
        <v>27.7</v>
      </c>
    </row>
    <row r="689" spans="1:11" s="17" customFormat="1" ht="31.5" customHeight="1" x14ac:dyDescent="0.2">
      <c r="A689" s="109"/>
      <c r="B689" s="34" t="s">
        <v>411</v>
      </c>
      <c r="C689" s="75">
        <v>926</v>
      </c>
      <c r="D689" s="31" t="s">
        <v>17</v>
      </c>
      <c r="E689" s="76" t="s">
        <v>6</v>
      </c>
      <c r="F689" s="76" t="s">
        <v>6</v>
      </c>
      <c r="G689" s="75">
        <v>1</v>
      </c>
      <c r="H689" s="76" t="s">
        <v>4</v>
      </c>
      <c r="I689" s="76"/>
      <c r="J689" s="76"/>
      <c r="K689" s="23">
        <f>SUM(K690)</f>
        <v>80985.900000000009</v>
      </c>
    </row>
    <row r="690" spans="1:11" s="17" customFormat="1" ht="47.25" customHeight="1" x14ac:dyDescent="0.2">
      <c r="A690" s="109"/>
      <c r="B690" s="29" t="s">
        <v>66</v>
      </c>
      <c r="C690" s="75">
        <v>926</v>
      </c>
      <c r="D690" s="76" t="s">
        <v>17</v>
      </c>
      <c r="E690" s="76" t="s">
        <v>6</v>
      </c>
      <c r="F690" s="76" t="s">
        <v>6</v>
      </c>
      <c r="G690" s="75">
        <v>1</v>
      </c>
      <c r="H690" s="76" t="s">
        <v>4</v>
      </c>
      <c r="I690" s="76" t="s">
        <v>85</v>
      </c>
      <c r="J690" s="76"/>
      <c r="K690" s="23">
        <f>SUM(K691:K693)</f>
        <v>80985.900000000009</v>
      </c>
    </row>
    <row r="691" spans="1:11" s="17" customFormat="1" ht="53.25" customHeight="1" x14ac:dyDescent="0.2">
      <c r="A691" s="109"/>
      <c r="B691" s="29" t="s">
        <v>121</v>
      </c>
      <c r="C691" s="75">
        <v>926</v>
      </c>
      <c r="D691" s="76" t="s">
        <v>17</v>
      </c>
      <c r="E691" s="76" t="s">
        <v>6</v>
      </c>
      <c r="F691" s="76" t="s">
        <v>6</v>
      </c>
      <c r="G691" s="75">
        <v>1</v>
      </c>
      <c r="H691" s="76" t="s">
        <v>4</v>
      </c>
      <c r="I691" s="76" t="s">
        <v>85</v>
      </c>
      <c r="J691" s="76" t="s">
        <v>48</v>
      </c>
      <c r="K691" s="23">
        <f>31834.5+40088.2</f>
        <v>71922.7</v>
      </c>
    </row>
    <row r="692" spans="1:11" s="17" customFormat="1" ht="31.5" customHeight="1" x14ac:dyDescent="0.2">
      <c r="A692" s="109"/>
      <c r="B692" s="29" t="s">
        <v>122</v>
      </c>
      <c r="C692" s="75">
        <v>926</v>
      </c>
      <c r="D692" s="76" t="s">
        <v>17</v>
      </c>
      <c r="E692" s="76" t="s">
        <v>6</v>
      </c>
      <c r="F692" s="76" t="s">
        <v>6</v>
      </c>
      <c r="G692" s="75">
        <v>1</v>
      </c>
      <c r="H692" s="76" t="s">
        <v>4</v>
      </c>
      <c r="I692" s="76" t="s">
        <v>85</v>
      </c>
      <c r="J692" s="76" t="s">
        <v>49</v>
      </c>
      <c r="K692" s="23">
        <f>3540.3+5398.1+112</f>
        <v>9050.4000000000015</v>
      </c>
    </row>
    <row r="693" spans="1:11" s="17" customFormat="1" ht="18" customHeight="1" x14ac:dyDescent="0.2">
      <c r="A693" s="109"/>
      <c r="B693" s="29" t="s">
        <v>50</v>
      </c>
      <c r="C693" s="75">
        <v>926</v>
      </c>
      <c r="D693" s="76" t="s">
        <v>17</v>
      </c>
      <c r="E693" s="76" t="s">
        <v>6</v>
      </c>
      <c r="F693" s="76" t="s">
        <v>6</v>
      </c>
      <c r="G693" s="75">
        <v>1</v>
      </c>
      <c r="H693" s="76" t="s">
        <v>4</v>
      </c>
      <c r="I693" s="76" t="s">
        <v>85</v>
      </c>
      <c r="J693" s="76" t="s">
        <v>51</v>
      </c>
      <c r="K693" s="23">
        <f>11.8+1</f>
        <v>12.8</v>
      </c>
    </row>
    <row r="694" spans="1:11" s="17" customFormat="1" ht="31.5" customHeight="1" x14ac:dyDescent="0.2">
      <c r="A694" s="109"/>
      <c r="B694" s="29" t="s">
        <v>276</v>
      </c>
      <c r="C694" s="75">
        <v>926</v>
      </c>
      <c r="D694" s="76" t="s">
        <v>17</v>
      </c>
      <c r="E694" s="76" t="s">
        <v>6</v>
      </c>
      <c r="F694" s="31" t="s">
        <v>70</v>
      </c>
      <c r="G694" s="75"/>
      <c r="H694" s="76"/>
      <c r="I694" s="76"/>
      <c r="J694" s="76"/>
      <c r="K694" s="23">
        <f>K699+K695</f>
        <v>2685.8</v>
      </c>
    </row>
    <row r="695" spans="1:11" s="17" customFormat="1" ht="47.25" customHeight="1" x14ac:dyDescent="0.2">
      <c r="A695" s="109"/>
      <c r="B695" s="29" t="s">
        <v>315</v>
      </c>
      <c r="C695" s="75">
        <v>926</v>
      </c>
      <c r="D695" s="76" t="s">
        <v>17</v>
      </c>
      <c r="E695" s="76" t="s">
        <v>6</v>
      </c>
      <c r="F695" s="31" t="s">
        <v>70</v>
      </c>
      <c r="G695" s="31" t="s">
        <v>90</v>
      </c>
      <c r="H695" s="31"/>
      <c r="I695" s="31"/>
      <c r="J695" s="31"/>
      <c r="K695" s="23">
        <f>K696</f>
        <v>2115.8000000000002</v>
      </c>
    </row>
    <row r="696" spans="1:11" s="17" customFormat="1" ht="47.25" customHeight="1" x14ac:dyDescent="0.2">
      <c r="A696" s="109"/>
      <c r="B696" s="29" t="s">
        <v>316</v>
      </c>
      <c r="C696" s="75">
        <v>926</v>
      </c>
      <c r="D696" s="76" t="s">
        <v>17</v>
      </c>
      <c r="E696" s="76" t="s">
        <v>6</v>
      </c>
      <c r="F696" s="31" t="s">
        <v>70</v>
      </c>
      <c r="G696" s="31" t="s">
        <v>90</v>
      </c>
      <c r="H696" s="31" t="s">
        <v>2</v>
      </c>
      <c r="I696" s="31"/>
      <c r="J696" s="31"/>
      <c r="K696" s="23">
        <f>K697</f>
        <v>2115.8000000000002</v>
      </c>
    </row>
    <row r="697" spans="1:11" s="17" customFormat="1" ht="78.75" customHeight="1" x14ac:dyDescent="0.2">
      <c r="A697" s="109"/>
      <c r="B697" s="29" t="s">
        <v>317</v>
      </c>
      <c r="C697" s="75">
        <v>926</v>
      </c>
      <c r="D697" s="76" t="s">
        <v>17</v>
      </c>
      <c r="E697" s="76" t="s">
        <v>6</v>
      </c>
      <c r="F697" s="31" t="s">
        <v>70</v>
      </c>
      <c r="G697" s="31" t="s">
        <v>90</v>
      </c>
      <c r="H697" s="31" t="s">
        <v>2</v>
      </c>
      <c r="I697" s="31" t="s">
        <v>275</v>
      </c>
      <c r="J697" s="31"/>
      <c r="K697" s="23">
        <f>K698</f>
        <v>2115.8000000000002</v>
      </c>
    </row>
    <row r="698" spans="1:11" s="17" customFormat="1" ht="31.5" customHeight="1" x14ac:dyDescent="0.2">
      <c r="A698" s="109"/>
      <c r="B698" s="29" t="s">
        <v>122</v>
      </c>
      <c r="C698" s="75">
        <v>926</v>
      </c>
      <c r="D698" s="76" t="s">
        <v>17</v>
      </c>
      <c r="E698" s="76" t="s">
        <v>6</v>
      </c>
      <c r="F698" s="31" t="s">
        <v>70</v>
      </c>
      <c r="G698" s="31" t="s">
        <v>90</v>
      </c>
      <c r="H698" s="31" t="s">
        <v>2</v>
      </c>
      <c r="I698" s="31" t="s">
        <v>275</v>
      </c>
      <c r="J698" s="31" t="s">
        <v>49</v>
      </c>
      <c r="K698" s="23">
        <f>921+838+316.8+40</f>
        <v>2115.8000000000002</v>
      </c>
    </row>
    <row r="699" spans="1:11" s="17" customFormat="1" ht="31.5" customHeight="1" x14ac:dyDescent="0.2">
      <c r="A699" s="109"/>
      <c r="B699" s="29" t="s">
        <v>318</v>
      </c>
      <c r="C699" s="75">
        <v>926</v>
      </c>
      <c r="D699" s="76" t="s">
        <v>17</v>
      </c>
      <c r="E699" s="76" t="s">
        <v>6</v>
      </c>
      <c r="F699" s="31" t="s">
        <v>70</v>
      </c>
      <c r="G699" s="81">
        <v>2</v>
      </c>
      <c r="H699" s="31"/>
      <c r="I699" s="31"/>
      <c r="J699" s="31"/>
      <c r="K699" s="23">
        <f>K700</f>
        <v>570</v>
      </c>
    </row>
    <row r="700" spans="1:11" s="17" customFormat="1" ht="80.25" customHeight="1" x14ac:dyDescent="0.2">
      <c r="A700" s="109"/>
      <c r="B700" s="56" t="s">
        <v>487</v>
      </c>
      <c r="C700" s="75">
        <v>926</v>
      </c>
      <c r="D700" s="76" t="s">
        <v>17</v>
      </c>
      <c r="E700" s="76" t="s">
        <v>6</v>
      </c>
      <c r="F700" s="31" t="s">
        <v>70</v>
      </c>
      <c r="G700" s="81">
        <v>2</v>
      </c>
      <c r="H700" s="31" t="s">
        <v>2</v>
      </c>
      <c r="I700" s="31"/>
      <c r="J700" s="31"/>
      <c r="K700" s="23">
        <f>K701</f>
        <v>570</v>
      </c>
    </row>
    <row r="701" spans="1:11" s="17" customFormat="1" ht="47.25" customHeight="1" x14ac:dyDescent="0.2">
      <c r="A701" s="109"/>
      <c r="B701" s="29" t="s">
        <v>490</v>
      </c>
      <c r="C701" s="75">
        <v>926</v>
      </c>
      <c r="D701" s="76" t="s">
        <v>17</v>
      </c>
      <c r="E701" s="76" t="s">
        <v>6</v>
      </c>
      <c r="F701" s="31" t="s">
        <v>70</v>
      </c>
      <c r="G701" s="81">
        <v>2</v>
      </c>
      <c r="H701" s="31" t="s">
        <v>2</v>
      </c>
      <c r="I701" s="31" t="s">
        <v>155</v>
      </c>
      <c r="J701" s="31"/>
      <c r="K701" s="23">
        <f>K702</f>
        <v>570</v>
      </c>
    </row>
    <row r="702" spans="1:11" s="17" customFormat="1" ht="31.5" customHeight="1" x14ac:dyDescent="0.2">
      <c r="A702" s="109"/>
      <c r="B702" s="29" t="s">
        <v>122</v>
      </c>
      <c r="C702" s="75">
        <v>926</v>
      </c>
      <c r="D702" s="76" t="s">
        <v>17</v>
      </c>
      <c r="E702" s="76" t="s">
        <v>6</v>
      </c>
      <c r="F702" s="31" t="s">
        <v>70</v>
      </c>
      <c r="G702" s="81">
        <v>2</v>
      </c>
      <c r="H702" s="31" t="s">
        <v>2</v>
      </c>
      <c r="I702" s="31" t="s">
        <v>155</v>
      </c>
      <c r="J702" s="31" t="s">
        <v>49</v>
      </c>
      <c r="K702" s="23">
        <f>100+50+25+50+50+50+25+5+50+10+25+50+50+30</f>
        <v>570</v>
      </c>
    </row>
    <row r="703" spans="1:11" s="17" customFormat="1" ht="47.25" customHeight="1" x14ac:dyDescent="0.2">
      <c r="A703" s="109">
        <v>11</v>
      </c>
      <c r="B703" s="57" t="s">
        <v>452</v>
      </c>
      <c r="C703" s="76">
        <v>929</v>
      </c>
      <c r="D703" s="76"/>
      <c r="E703" s="31"/>
      <c r="F703" s="31"/>
      <c r="G703" s="31"/>
      <c r="H703" s="31"/>
      <c r="I703" s="31"/>
      <c r="J703" s="31"/>
      <c r="K703" s="23">
        <f>SUM(K718+K704+K711)</f>
        <v>356490.69999999995</v>
      </c>
    </row>
    <row r="704" spans="1:11" s="17" customFormat="1" ht="18" customHeight="1" x14ac:dyDescent="0.2">
      <c r="A704" s="109"/>
      <c r="B704" s="29" t="s">
        <v>14</v>
      </c>
      <c r="C704" s="75">
        <v>929</v>
      </c>
      <c r="D704" s="31" t="s">
        <v>5</v>
      </c>
      <c r="E704" s="76"/>
      <c r="F704" s="76"/>
      <c r="G704" s="75"/>
      <c r="H704" s="76"/>
      <c r="I704" s="76"/>
      <c r="J704" s="76"/>
      <c r="K704" s="23">
        <f>SUM(K705)</f>
        <v>210.5</v>
      </c>
    </row>
    <row r="705" spans="1:12" s="17" customFormat="1" ht="31.5" customHeight="1" x14ac:dyDescent="0.2">
      <c r="A705" s="109"/>
      <c r="B705" s="29" t="s">
        <v>129</v>
      </c>
      <c r="C705" s="75">
        <v>929</v>
      </c>
      <c r="D705" s="76" t="s">
        <v>5</v>
      </c>
      <c r="E705" s="76" t="s">
        <v>10</v>
      </c>
      <c r="F705" s="76"/>
      <c r="G705" s="75"/>
      <c r="H705" s="76"/>
      <c r="I705" s="76"/>
      <c r="J705" s="76"/>
      <c r="K705" s="23">
        <f>K706</f>
        <v>210.5</v>
      </c>
    </row>
    <row r="706" spans="1:12" s="17" customFormat="1" ht="18" customHeight="1" x14ac:dyDescent="0.2">
      <c r="A706" s="109"/>
      <c r="B706" s="29" t="s">
        <v>331</v>
      </c>
      <c r="C706" s="75">
        <v>929</v>
      </c>
      <c r="D706" s="76" t="s">
        <v>5</v>
      </c>
      <c r="E706" s="76" t="s">
        <v>10</v>
      </c>
      <c r="F706" s="76" t="s">
        <v>83</v>
      </c>
      <c r="G706" s="75"/>
      <c r="H706" s="76"/>
      <c r="I706" s="76"/>
      <c r="J706" s="76"/>
      <c r="K706" s="23">
        <f>K707</f>
        <v>210.5</v>
      </c>
    </row>
    <row r="707" spans="1:12" s="17" customFormat="1" ht="47.25" customHeight="1" x14ac:dyDescent="0.2">
      <c r="A707" s="109"/>
      <c r="B707" s="34" t="s">
        <v>332</v>
      </c>
      <c r="C707" s="75">
        <v>929</v>
      </c>
      <c r="D707" s="76" t="s">
        <v>5</v>
      </c>
      <c r="E707" s="76" t="s">
        <v>10</v>
      </c>
      <c r="F707" s="76" t="s">
        <v>83</v>
      </c>
      <c r="G707" s="75">
        <v>2</v>
      </c>
      <c r="H707" s="76"/>
      <c r="I707" s="76"/>
      <c r="J707" s="76"/>
      <c r="K707" s="23">
        <f>K708</f>
        <v>210.5</v>
      </c>
    </row>
    <row r="708" spans="1:12" s="17" customFormat="1" ht="47.25" customHeight="1" x14ac:dyDescent="0.2">
      <c r="A708" s="109"/>
      <c r="B708" s="34" t="s">
        <v>130</v>
      </c>
      <c r="C708" s="75">
        <v>929</v>
      </c>
      <c r="D708" s="76" t="s">
        <v>5</v>
      </c>
      <c r="E708" s="76" t="s">
        <v>10</v>
      </c>
      <c r="F708" s="76" t="s">
        <v>83</v>
      </c>
      <c r="G708" s="75">
        <v>2</v>
      </c>
      <c r="H708" s="76" t="s">
        <v>2</v>
      </c>
      <c r="I708" s="76" t="s">
        <v>134</v>
      </c>
      <c r="J708" s="76"/>
      <c r="K708" s="23">
        <f>K709</f>
        <v>210.5</v>
      </c>
    </row>
    <row r="709" spans="1:12" s="17" customFormat="1" ht="31.5" customHeight="1" x14ac:dyDescent="0.2">
      <c r="A709" s="109"/>
      <c r="B709" s="34" t="s">
        <v>131</v>
      </c>
      <c r="C709" s="75">
        <v>929</v>
      </c>
      <c r="D709" s="76" t="s">
        <v>5</v>
      </c>
      <c r="E709" s="76" t="s">
        <v>10</v>
      </c>
      <c r="F709" s="76" t="s">
        <v>83</v>
      </c>
      <c r="G709" s="75">
        <v>2</v>
      </c>
      <c r="H709" s="76" t="s">
        <v>2</v>
      </c>
      <c r="I709" s="76" t="s">
        <v>134</v>
      </c>
      <c r="J709" s="76"/>
      <c r="K709" s="23">
        <f>K710</f>
        <v>210.5</v>
      </c>
    </row>
    <row r="710" spans="1:12" s="17" customFormat="1" ht="31.5" customHeight="1" x14ac:dyDescent="0.2">
      <c r="A710" s="109"/>
      <c r="B710" s="29" t="s">
        <v>122</v>
      </c>
      <c r="C710" s="75">
        <v>929</v>
      </c>
      <c r="D710" s="76" t="s">
        <v>5</v>
      </c>
      <c r="E710" s="76" t="s">
        <v>10</v>
      </c>
      <c r="F710" s="76" t="s">
        <v>83</v>
      </c>
      <c r="G710" s="75">
        <v>2</v>
      </c>
      <c r="H710" s="76" t="s">
        <v>2</v>
      </c>
      <c r="I710" s="76" t="s">
        <v>134</v>
      </c>
      <c r="J710" s="76" t="s">
        <v>49</v>
      </c>
      <c r="K710" s="23">
        <v>210.5</v>
      </c>
    </row>
    <row r="711" spans="1:12" s="17" customFormat="1" ht="18" customHeight="1" x14ac:dyDescent="0.2">
      <c r="A711" s="109"/>
      <c r="B711" s="29" t="s">
        <v>18</v>
      </c>
      <c r="C711" s="95">
        <v>929</v>
      </c>
      <c r="D711" s="99" t="s">
        <v>8</v>
      </c>
      <c r="E711" s="99"/>
      <c r="F711" s="99"/>
      <c r="G711" s="95"/>
      <c r="H711" s="99"/>
      <c r="I711" s="99"/>
      <c r="J711" s="99"/>
      <c r="K711" s="98">
        <f>SUM(K712)</f>
        <v>14</v>
      </c>
    </row>
    <row r="712" spans="1:12" s="17" customFormat="1" ht="17.25" customHeight="1" x14ac:dyDescent="0.2">
      <c r="A712" s="109"/>
      <c r="B712" s="29" t="s">
        <v>231</v>
      </c>
      <c r="C712" s="75">
        <v>929</v>
      </c>
      <c r="D712" s="76" t="s">
        <v>8</v>
      </c>
      <c r="E712" s="31" t="s">
        <v>7</v>
      </c>
      <c r="F712" s="31"/>
      <c r="G712" s="31"/>
      <c r="H712" s="31"/>
      <c r="I712" s="31"/>
      <c r="J712" s="76"/>
      <c r="K712" s="23">
        <f t="shared" ref="K712:K715" si="36">SUM(K713)</f>
        <v>14</v>
      </c>
    </row>
    <row r="713" spans="1:12" s="17" customFormat="1" ht="18" customHeight="1" x14ac:dyDescent="0.2">
      <c r="A713" s="109"/>
      <c r="B713" s="57" t="s">
        <v>374</v>
      </c>
      <c r="C713" s="95">
        <v>929</v>
      </c>
      <c r="D713" s="96" t="s">
        <v>8</v>
      </c>
      <c r="E713" s="96" t="s">
        <v>7</v>
      </c>
      <c r="F713" s="96" t="s">
        <v>7</v>
      </c>
      <c r="G713" s="96"/>
      <c r="H713" s="96"/>
      <c r="I713" s="96"/>
      <c r="J713" s="99"/>
      <c r="K713" s="98">
        <f t="shared" si="36"/>
        <v>14</v>
      </c>
    </row>
    <row r="714" spans="1:12" s="17" customFormat="1" ht="47.25" customHeight="1" x14ac:dyDescent="0.2">
      <c r="A714" s="109"/>
      <c r="B714" s="57" t="s">
        <v>171</v>
      </c>
      <c r="C714" s="75">
        <v>929</v>
      </c>
      <c r="D714" s="31" t="s">
        <v>8</v>
      </c>
      <c r="E714" s="31" t="s">
        <v>7</v>
      </c>
      <c r="F714" s="31" t="s">
        <v>7</v>
      </c>
      <c r="G714" s="31" t="s">
        <v>128</v>
      </c>
      <c r="H714" s="31"/>
      <c r="I714" s="31"/>
      <c r="J714" s="76"/>
      <c r="K714" s="23">
        <f t="shared" si="36"/>
        <v>14</v>
      </c>
      <c r="L714" s="17">
        <f>K713+K720+K749</f>
        <v>318094.79999999993</v>
      </c>
    </row>
    <row r="715" spans="1:12" s="17" customFormat="1" ht="47.25" customHeight="1" x14ac:dyDescent="0.2">
      <c r="A715" s="109"/>
      <c r="B715" s="57" t="s">
        <v>375</v>
      </c>
      <c r="C715" s="75">
        <v>929</v>
      </c>
      <c r="D715" s="31" t="s">
        <v>8</v>
      </c>
      <c r="E715" s="31" t="s">
        <v>7</v>
      </c>
      <c r="F715" s="31" t="s">
        <v>7</v>
      </c>
      <c r="G715" s="31" t="s">
        <v>128</v>
      </c>
      <c r="H715" s="31" t="s">
        <v>2</v>
      </c>
      <c r="I715" s="31"/>
      <c r="J715" s="76"/>
      <c r="K715" s="23">
        <f t="shared" si="36"/>
        <v>14</v>
      </c>
    </row>
    <row r="716" spans="1:12" s="17" customFormat="1" ht="18" customHeight="1" x14ac:dyDescent="0.2">
      <c r="A716" s="109"/>
      <c r="B716" s="29" t="s">
        <v>233</v>
      </c>
      <c r="C716" s="75">
        <v>929</v>
      </c>
      <c r="D716" s="31" t="s">
        <v>8</v>
      </c>
      <c r="E716" s="31" t="s">
        <v>7</v>
      </c>
      <c r="F716" s="31" t="s">
        <v>7</v>
      </c>
      <c r="G716" s="31" t="s">
        <v>128</v>
      </c>
      <c r="H716" s="31" t="s">
        <v>2</v>
      </c>
      <c r="I716" s="31" t="s">
        <v>232</v>
      </c>
      <c r="J716" s="76"/>
      <c r="K716" s="23">
        <f>SUM(K717)</f>
        <v>14</v>
      </c>
    </row>
    <row r="717" spans="1:12" s="17" customFormat="1" ht="31.5" customHeight="1" x14ac:dyDescent="0.2">
      <c r="A717" s="109"/>
      <c r="B717" s="29" t="s">
        <v>122</v>
      </c>
      <c r="C717" s="75">
        <v>929</v>
      </c>
      <c r="D717" s="31" t="s">
        <v>8</v>
      </c>
      <c r="E717" s="31" t="s">
        <v>7</v>
      </c>
      <c r="F717" s="31" t="s">
        <v>7</v>
      </c>
      <c r="G717" s="31" t="s">
        <v>128</v>
      </c>
      <c r="H717" s="31" t="s">
        <v>2</v>
      </c>
      <c r="I717" s="31" t="s">
        <v>232</v>
      </c>
      <c r="J717" s="76" t="s">
        <v>49</v>
      </c>
      <c r="K717" s="23">
        <v>14</v>
      </c>
    </row>
    <row r="718" spans="1:12" s="17" customFormat="1" ht="18" customHeight="1" x14ac:dyDescent="0.2">
      <c r="A718" s="109"/>
      <c r="B718" s="57" t="s">
        <v>61</v>
      </c>
      <c r="C718" s="76" t="s">
        <v>31</v>
      </c>
      <c r="D718" s="31" t="s">
        <v>23</v>
      </c>
      <c r="E718" s="31"/>
      <c r="F718" s="31"/>
      <c r="G718" s="31"/>
      <c r="H718" s="31"/>
      <c r="I718" s="31"/>
      <c r="J718" s="31"/>
      <c r="K718" s="23">
        <f>SUM(K719+K748)</f>
        <v>356266.19999999995</v>
      </c>
    </row>
    <row r="719" spans="1:12" s="17" customFormat="1" ht="18" customHeight="1" x14ac:dyDescent="0.2">
      <c r="A719" s="109"/>
      <c r="B719" s="57" t="s">
        <v>261</v>
      </c>
      <c r="C719" s="76">
        <v>929</v>
      </c>
      <c r="D719" s="31" t="s">
        <v>23</v>
      </c>
      <c r="E719" s="31" t="s">
        <v>5</v>
      </c>
      <c r="F719" s="31"/>
      <c r="G719" s="31"/>
      <c r="H719" s="31"/>
      <c r="I719" s="31"/>
      <c r="J719" s="31"/>
      <c r="K719" s="23">
        <f>SUM(K720+K743)</f>
        <v>347877.1</v>
      </c>
    </row>
    <row r="720" spans="1:12" s="17" customFormat="1" ht="18" customHeight="1" x14ac:dyDescent="0.2">
      <c r="A720" s="109"/>
      <c r="B720" s="34" t="s">
        <v>374</v>
      </c>
      <c r="C720" s="99" t="s">
        <v>31</v>
      </c>
      <c r="D720" s="96" t="s">
        <v>23</v>
      </c>
      <c r="E720" s="96" t="s">
        <v>5</v>
      </c>
      <c r="F720" s="96" t="s">
        <v>7</v>
      </c>
      <c r="G720" s="96"/>
      <c r="H720" s="96"/>
      <c r="I720" s="96"/>
      <c r="J720" s="96"/>
      <c r="K720" s="98">
        <f>SUM(K721+K733+K737)</f>
        <v>310006.69999999995</v>
      </c>
    </row>
    <row r="721" spans="1:11" s="17" customFormat="1" ht="18" customHeight="1" x14ac:dyDescent="0.2">
      <c r="A721" s="109"/>
      <c r="B721" s="29" t="s">
        <v>169</v>
      </c>
      <c r="C721" s="76" t="s">
        <v>31</v>
      </c>
      <c r="D721" s="76" t="s">
        <v>23</v>
      </c>
      <c r="E721" s="31" t="s">
        <v>5</v>
      </c>
      <c r="F721" s="31" t="s">
        <v>7</v>
      </c>
      <c r="G721" s="31" t="s">
        <v>90</v>
      </c>
      <c r="H721" s="31"/>
      <c r="I721" s="31"/>
      <c r="J721" s="31"/>
      <c r="K721" s="23">
        <f>SUM(K722)</f>
        <v>258108.79999999999</v>
      </c>
    </row>
    <row r="722" spans="1:11" s="17" customFormat="1" ht="31.5" customHeight="1" x14ac:dyDescent="0.2">
      <c r="A722" s="109"/>
      <c r="B722" s="29" t="s">
        <v>117</v>
      </c>
      <c r="C722" s="76" t="s">
        <v>31</v>
      </c>
      <c r="D722" s="31" t="s">
        <v>23</v>
      </c>
      <c r="E722" s="31" t="s">
        <v>5</v>
      </c>
      <c r="F722" s="31" t="s">
        <v>7</v>
      </c>
      <c r="G722" s="31" t="s">
        <v>90</v>
      </c>
      <c r="H722" s="31" t="s">
        <v>2</v>
      </c>
      <c r="I722" s="31"/>
      <c r="J722" s="31"/>
      <c r="K722" s="23">
        <f>SUM(K729+K725+K731+K723+K727)</f>
        <v>258108.79999999999</v>
      </c>
    </row>
    <row r="723" spans="1:11" s="17" customFormat="1" ht="47.25" customHeight="1" x14ac:dyDescent="0.2">
      <c r="A723" s="109"/>
      <c r="B723" s="29" t="s">
        <v>66</v>
      </c>
      <c r="C723" s="76" t="s">
        <v>31</v>
      </c>
      <c r="D723" s="31" t="s">
        <v>23</v>
      </c>
      <c r="E723" s="31" t="s">
        <v>5</v>
      </c>
      <c r="F723" s="31" t="s">
        <v>7</v>
      </c>
      <c r="G723" s="31" t="s">
        <v>90</v>
      </c>
      <c r="H723" s="31" t="s">
        <v>2</v>
      </c>
      <c r="I723" s="31" t="s">
        <v>85</v>
      </c>
      <c r="J723" s="31"/>
      <c r="K723" s="23">
        <f>SUM(K724:K724)</f>
        <v>252926.5</v>
      </c>
    </row>
    <row r="724" spans="1:11" s="17" customFormat="1" ht="31.5" customHeight="1" x14ac:dyDescent="0.2">
      <c r="A724" s="109"/>
      <c r="B724" s="38" t="s">
        <v>120</v>
      </c>
      <c r="C724" s="76" t="s">
        <v>31</v>
      </c>
      <c r="D724" s="31" t="s">
        <v>23</v>
      </c>
      <c r="E724" s="31" t="s">
        <v>5</v>
      </c>
      <c r="F724" s="31" t="s">
        <v>7</v>
      </c>
      <c r="G724" s="31" t="s">
        <v>90</v>
      </c>
      <c r="H724" s="31" t="s">
        <v>2</v>
      </c>
      <c r="I724" s="31" t="s">
        <v>85</v>
      </c>
      <c r="J724" s="31" t="s">
        <v>59</v>
      </c>
      <c r="K724" s="23">
        <v>252926.5</v>
      </c>
    </row>
    <row r="725" spans="1:11" s="17" customFormat="1" ht="47.25" customHeight="1" x14ac:dyDescent="0.2">
      <c r="A725" s="109"/>
      <c r="B725" s="36" t="s">
        <v>376</v>
      </c>
      <c r="C725" s="76" t="s">
        <v>31</v>
      </c>
      <c r="D725" s="31" t="s">
        <v>23</v>
      </c>
      <c r="E725" s="31" t="s">
        <v>5</v>
      </c>
      <c r="F725" s="31" t="s">
        <v>7</v>
      </c>
      <c r="G725" s="31" t="s">
        <v>90</v>
      </c>
      <c r="H725" s="31" t="s">
        <v>2</v>
      </c>
      <c r="I725" s="31" t="s">
        <v>151</v>
      </c>
      <c r="J725" s="31"/>
      <c r="K725" s="23">
        <f>SUM(K726)</f>
        <v>1000</v>
      </c>
    </row>
    <row r="726" spans="1:11" s="17" customFormat="1" ht="31.5" customHeight="1" x14ac:dyDescent="0.2">
      <c r="A726" s="109"/>
      <c r="B726" s="29" t="s">
        <v>122</v>
      </c>
      <c r="C726" s="76" t="s">
        <v>31</v>
      </c>
      <c r="D726" s="31" t="s">
        <v>23</v>
      </c>
      <c r="E726" s="31" t="s">
        <v>5</v>
      </c>
      <c r="F726" s="31" t="s">
        <v>7</v>
      </c>
      <c r="G726" s="31" t="s">
        <v>90</v>
      </c>
      <c r="H726" s="31" t="s">
        <v>2</v>
      </c>
      <c r="I726" s="31" t="s">
        <v>151</v>
      </c>
      <c r="J726" s="31" t="s">
        <v>49</v>
      </c>
      <c r="K726" s="23">
        <f>500+500</f>
        <v>1000</v>
      </c>
    </row>
    <row r="727" spans="1:11" s="17" customFormat="1" ht="37.5" customHeight="1" x14ac:dyDescent="0.2">
      <c r="A727" s="109"/>
      <c r="B727" s="38" t="s">
        <v>142</v>
      </c>
      <c r="C727" s="76" t="s">
        <v>31</v>
      </c>
      <c r="D727" s="31" t="s">
        <v>23</v>
      </c>
      <c r="E727" s="31" t="s">
        <v>5</v>
      </c>
      <c r="F727" s="31" t="s">
        <v>7</v>
      </c>
      <c r="G727" s="31" t="s">
        <v>90</v>
      </c>
      <c r="H727" s="31" t="s">
        <v>2</v>
      </c>
      <c r="I727" s="31" t="s">
        <v>114</v>
      </c>
      <c r="J727" s="31"/>
      <c r="K727" s="23">
        <f>K728</f>
        <v>204</v>
      </c>
    </row>
    <row r="728" spans="1:11" s="17" customFormat="1" ht="31.5" customHeight="1" x14ac:dyDescent="0.2">
      <c r="A728" s="109"/>
      <c r="B728" s="38" t="s">
        <v>120</v>
      </c>
      <c r="C728" s="76" t="s">
        <v>31</v>
      </c>
      <c r="D728" s="31" t="s">
        <v>23</v>
      </c>
      <c r="E728" s="31" t="s">
        <v>5</v>
      </c>
      <c r="F728" s="31" t="s">
        <v>7</v>
      </c>
      <c r="G728" s="31" t="s">
        <v>90</v>
      </c>
      <c r="H728" s="31" t="s">
        <v>2</v>
      </c>
      <c r="I728" s="31" t="s">
        <v>114</v>
      </c>
      <c r="J728" s="31" t="s">
        <v>59</v>
      </c>
      <c r="K728" s="23">
        <v>204</v>
      </c>
    </row>
    <row r="729" spans="1:11" ht="114.75" customHeight="1" x14ac:dyDescent="0.2">
      <c r="A729" s="109"/>
      <c r="B729" s="102" t="s">
        <v>692</v>
      </c>
      <c r="C729" s="76" t="s">
        <v>31</v>
      </c>
      <c r="D729" s="31" t="s">
        <v>23</v>
      </c>
      <c r="E729" s="31" t="s">
        <v>5</v>
      </c>
      <c r="F729" s="31" t="s">
        <v>7</v>
      </c>
      <c r="G729" s="31" t="s">
        <v>90</v>
      </c>
      <c r="H729" s="31" t="s">
        <v>2</v>
      </c>
      <c r="I729" s="31" t="s">
        <v>118</v>
      </c>
      <c r="J729" s="31"/>
      <c r="K729" s="23">
        <f>SUM(K730)</f>
        <v>625</v>
      </c>
    </row>
    <row r="730" spans="1:11" ht="31.5" customHeight="1" x14ac:dyDescent="0.2">
      <c r="A730" s="109"/>
      <c r="B730" s="38" t="s">
        <v>120</v>
      </c>
      <c r="C730" s="76" t="s">
        <v>31</v>
      </c>
      <c r="D730" s="31" t="s">
        <v>23</v>
      </c>
      <c r="E730" s="31" t="s">
        <v>5</v>
      </c>
      <c r="F730" s="31" t="s">
        <v>7</v>
      </c>
      <c r="G730" s="31" t="s">
        <v>90</v>
      </c>
      <c r="H730" s="31" t="s">
        <v>2</v>
      </c>
      <c r="I730" s="31" t="s">
        <v>118</v>
      </c>
      <c r="J730" s="31" t="s">
        <v>59</v>
      </c>
      <c r="K730" s="23">
        <v>625</v>
      </c>
    </row>
    <row r="731" spans="1:11" ht="30" customHeight="1" x14ac:dyDescent="0.2">
      <c r="A731" s="109"/>
      <c r="B731" s="29" t="s">
        <v>299</v>
      </c>
      <c r="C731" s="76" t="s">
        <v>31</v>
      </c>
      <c r="D731" s="31" t="s">
        <v>23</v>
      </c>
      <c r="E731" s="31" t="s">
        <v>5</v>
      </c>
      <c r="F731" s="31" t="s">
        <v>7</v>
      </c>
      <c r="G731" s="31" t="s">
        <v>90</v>
      </c>
      <c r="H731" s="31" t="s">
        <v>2</v>
      </c>
      <c r="I731" s="31" t="s">
        <v>212</v>
      </c>
      <c r="J731" s="76"/>
      <c r="K731" s="23">
        <f>K732</f>
        <v>3353.3</v>
      </c>
    </row>
    <row r="732" spans="1:11" ht="30" customHeight="1" x14ac:dyDescent="0.2">
      <c r="A732" s="109"/>
      <c r="B732" s="36" t="s">
        <v>120</v>
      </c>
      <c r="C732" s="76" t="s">
        <v>31</v>
      </c>
      <c r="D732" s="31" t="s">
        <v>23</v>
      </c>
      <c r="E732" s="31" t="s">
        <v>5</v>
      </c>
      <c r="F732" s="31" t="s">
        <v>7</v>
      </c>
      <c r="G732" s="31" t="s">
        <v>90</v>
      </c>
      <c r="H732" s="31" t="s">
        <v>2</v>
      </c>
      <c r="I732" s="31" t="s">
        <v>212</v>
      </c>
      <c r="J732" s="76" t="s">
        <v>59</v>
      </c>
      <c r="K732" s="23">
        <f>1753.1+384.8+998.4+217</f>
        <v>3353.3</v>
      </c>
    </row>
    <row r="733" spans="1:11" s="17" customFormat="1" ht="18" customHeight="1" x14ac:dyDescent="0.2">
      <c r="A733" s="109"/>
      <c r="B733" s="36" t="s">
        <v>170</v>
      </c>
      <c r="C733" s="76" t="s">
        <v>31</v>
      </c>
      <c r="D733" s="31" t="s">
        <v>23</v>
      </c>
      <c r="E733" s="31" t="s">
        <v>5</v>
      </c>
      <c r="F733" s="31" t="s">
        <v>7</v>
      </c>
      <c r="G733" s="31" t="s">
        <v>116</v>
      </c>
      <c r="H733" s="31"/>
      <c r="I733" s="31"/>
      <c r="J733" s="31"/>
      <c r="K733" s="23">
        <f t="shared" ref="K733:K734" si="37">SUM(K734)</f>
        <v>2450</v>
      </c>
    </row>
    <row r="734" spans="1:11" s="17" customFormat="1" ht="47.25" customHeight="1" x14ac:dyDescent="0.2">
      <c r="A734" s="109"/>
      <c r="B734" s="36" t="s">
        <v>152</v>
      </c>
      <c r="C734" s="76" t="s">
        <v>31</v>
      </c>
      <c r="D734" s="31" t="s">
        <v>23</v>
      </c>
      <c r="E734" s="31" t="s">
        <v>5</v>
      </c>
      <c r="F734" s="31" t="s">
        <v>7</v>
      </c>
      <c r="G734" s="31" t="s">
        <v>116</v>
      </c>
      <c r="H734" s="31" t="s">
        <v>2</v>
      </c>
      <c r="I734" s="31"/>
      <c r="J734" s="31"/>
      <c r="K734" s="23">
        <f t="shared" si="37"/>
        <v>2450</v>
      </c>
    </row>
    <row r="735" spans="1:11" s="17" customFormat="1" ht="18" customHeight="1" x14ac:dyDescent="0.2">
      <c r="A735" s="109"/>
      <c r="B735" s="36" t="s">
        <v>491</v>
      </c>
      <c r="C735" s="76" t="s">
        <v>31</v>
      </c>
      <c r="D735" s="31" t="s">
        <v>23</v>
      </c>
      <c r="E735" s="31" t="s">
        <v>5</v>
      </c>
      <c r="F735" s="31" t="s">
        <v>7</v>
      </c>
      <c r="G735" s="31" t="s">
        <v>116</v>
      </c>
      <c r="H735" s="31" t="s">
        <v>2</v>
      </c>
      <c r="I735" s="31" t="s">
        <v>153</v>
      </c>
      <c r="J735" s="31"/>
      <c r="K735" s="23">
        <f>SUM(K736:K736)</f>
        <v>2450</v>
      </c>
    </row>
    <row r="736" spans="1:11" s="17" customFormat="1" ht="31.5" customHeight="1" x14ac:dyDescent="0.2">
      <c r="A736" s="109"/>
      <c r="B736" s="29" t="s">
        <v>122</v>
      </c>
      <c r="C736" s="76" t="s">
        <v>31</v>
      </c>
      <c r="D736" s="31" t="s">
        <v>23</v>
      </c>
      <c r="E736" s="31" t="s">
        <v>5</v>
      </c>
      <c r="F736" s="31" t="s">
        <v>7</v>
      </c>
      <c r="G736" s="31" t="s">
        <v>116</v>
      </c>
      <c r="H736" s="31" t="s">
        <v>2</v>
      </c>
      <c r="I736" s="31" t="s">
        <v>153</v>
      </c>
      <c r="J736" s="31" t="s">
        <v>49</v>
      </c>
      <c r="K736" s="23">
        <v>2450</v>
      </c>
    </row>
    <row r="737" spans="1:19" s="17" customFormat="1" ht="31.5" customHeight="1" x14ac:dyDescent="0.2">
      <c r="A737" s="109"/>
      <c r="B737" s="57" t="s">
        <v>171</v>
      </c>
      <c r="C737" s="87" t="s">
        <v>31</v>
      </c>
      <c r="D737" s="31" t="s">
        <v>23</v>
      </c>
      <c r="E737" s="31" t="s">
        <v>5</v>
      </c>
      <c r="F737" s="31" t="s">
        <v>7</v>
      </c>
      <c r="G737" s="31" t="s">
        <v>128</v>
      </c>
      <c r="H737" s="31"/>
      <c r="I737" s="31"/>
      <c r="J737" s="31"/>
      <c r="K737" s="40">
        <f>K738</f>
        <v>49447.899999999994</v>
      </c>
    </row>
    <row r="738" spans="1:19" s="17" customFormat="1" ht="21.75" customHeight="1" x14ac:dyDescent="0.2">
      <c r="A738" s="109"/>
      <c r="B738" s="29" t="s">
        <v>688</v>
      </c>
      <c r="C738" s="87" t="s">
        <v>31</v>
      </c>
      <c r="D738" s="31" t="s">
        <v>23</v>
      </c>
      <c r="E738" s="31" t="s">
        <v>5</v>
      </c>
      <c r="F738" s="31" t="s">
        <v>7</v>
      </c>
      <c r="G738" s="31" t="s">
        <v>128</v>
      </c>
      <c r="H738" s="31" t="s">
        <v>4</v>
      </c>
      <c r="I738" s="31"/>
      <c r="J738" s="31"/>
      <c r="K738" s="40">
        <f>K739</f>
        <v>49447.899999999994</v>
      </c>
    </row>
    <row r="739" spans="1:19" s="17" customFormat="1" ht="52.5" customHeight="1" x14ac:dyDescent="0.2">
      <c r="A739" s="109"/>
      <c r="B739" s="29" t="s">
        <v>66</v>
      </c>
      <c r="C739" s="87" t="s">
        <v>31</v>
      </c>
      <c r="D739" s="31" t="s">
        <v>23</v>
      </c>
      <c r="E739" s="31" t="s">
        <v>5</v>
      </c>
      <c r="F739" s="31" t="s">
        <v>7</v>
      </c>
      <c r="G739" s="31" t="s">
        <v>128</v>
      </c>
      <c r="H739" s="31" t="s">
        <v>4</v>
      </c>
      <c r="I739" s="31" t="s">
        <v>85</v>
      </c>
      <c r="J739" s="31"/>
      <c r="K739" s="40">
        <f>SUBTOTAL(9,K740:K742)</f>
        <v>49447.899999999994</v>
      </c>
    </row>
    <row r="740" spans="1:19" s="17" customFormat="1" ht="50.25" customHeight="1" x14ac:dyDescent="0.2">
      <c r="A740" s="109"/>
      <c r="B740" s="36" t="s">
        <v>121</v>
      </c>
      <c r="C740" s="87" t="s">
        <v>31</v>
      </c>
      <c r="D740" s="31" t="s">
        <v>23</v>
      </c>
      <c r="E740" s="31" t="s">
        <v>5</v>
      </c>
      <c r="F740" s="31" t="s">
        <v>7</v>
      </c>
      <c r="G740" s="31" t="s">
        <v>128</v>
      </c>
      <c r="H740" s="31" t="s">
        <v>4</v>
      </c>
      <c r="I740" s="31" t="s">
        <v>85</v>
      </c>
      <c r="J740" s="31" t="s">
        <v>48</v>
      </c>
      <c r="K740" s="40">
        <f>8217.2+33073</f>
        <v>41290.199999999997</v>
      </c>
    </row>
    <row r="741" spans="1:19" s="17" customFormat="1" ht="31.5" customHeight="1" x14ac:dyDescent="0.2">
      <c r="A741" s="109"/>
      <c r="B741" s="29" t="s">
        <v>122</v>
      </c>
      <c r="C741" s="87" t="s">
        <v>31</v>
      </c>
      <c r="D741" s="31" t="s">
        <v>23</v>
      </c>
      <c r="E741" s="31" t="s">
        <v>5</v>
      </c>
      <c r="F741" s="31" t="s">
        <v>7</v>
      </c>
      <c r="G741" s="31" t="s">
        <v>128</v>
      </c>
      <c r="H741" s="31" t="s">
        <v>4</v>
      </c>
      <c r="I741" s="31" t="s">
        <v>85</v>
      </c>
      <c r="J741" s="31" t="s">
        <v>49</v>
      </c>
      <c r="K741" s="40">
        <f>6428.7+1666.4</f>
        <v>8095.1</v>
      </c>
    </row>
    <row r="742" spans="1:19" s="17" customFormat="1" ht="21" customHeight="1" x14ac:dyDescent="0.2">
      <c r="A742" s="109"/>
      <c r="B742" s="29" t="s">
        <v>50</v>
      </c>
      <c r="C742" s="87" t="s">
        <v>31</v>
      </c>
      <c r="D742" s="31" t="s">
        <v>23</v>
      </c>
      <c r="E742" s="31" t="s">
        <v>5</v>
      </c>
      <c r="F742" s="31" t="s">
        <v>7</v>
      </c>
      <c r="G742" s="31" t="s">
        <v>128</v>
      </c>
      <c r="H742" s="31" t="s">
        <v>4</v>
      </c>
      <c r="I742" s="31" t="s">
        <v>85</v>
      </c>
      <c r="J742" s="31" t="s">
        <v>51</v>
      </c>
      <c r="K742" s="40">
        <f>32+30.6</f>
        <v>62.6</v>
      </c>
    </row>
    <row r="743" spans="1:19" ht="31.5" customHeight="1" x14ac:dyDescent="0.2">
      <c r="A743" s="109"/>
      <c r="B743" s="34" t="s">
        <v>195</v>
      </c>
      <c r="C743" s="76" t="s">
        <v>31</v>
      </c>
      <c r="D743" s="31" t="s">
        <v>23</v>
      </c>
      <c r="E743" s="31" t="s">
        <v>5</v>
      </c>
      <c r="F743" s="31" t="s">
        <v>40</v>
      </c>
      <c r="G743" s="31"/>
      <c r="H743" s="31"/>
      <c r="I743" s="31"/>
      <c r="J743" s="31"/>
      <c r="K743" s="40">
        <f>K744</f>
        <v>37870.400000000001</v>
      </c>
    </row>
    <row r="744" spans="1:19" ht="18" customHeight="1" x14ac:dyDescent="0.2">
      <c r="A744" s="109"/>
      <c r="B744" s="29" t="s">
        <v>365</v>
      </c>
      <c r="C744" s="76" t="s">
        <v>31</v>
      </c>
      <c r="D744" s="31" t="s">
        <v>23</v>
      </c>
      <c r="E744" s="31" t="s">
        <v>5</v>
      </c>
      <c r="F744" s="31" t="s">
        <v>40</v>
      </c>
      <c r="G744" s="31" t="s">
        <v>138</v>
      </c>
      <c r="H744" s="31"/>
      <c r="I744" s="31"/>
      <c r="J744" s="76"/>
      <c r="K744" s="23">
        <f>K745</f>
        <v>37870.400000000001</v>
      </c>
    </row>
    <row r="745" spans="1:19" s="48" customFormat="1" ht="31.5" customHeight="1" x14ac:dyDescent="0.2">
      <c r="A745" s="109"/>
      <c r="B745" s="29" t="s">
        <v>368</v>
      </c>
      <c r="C745" s="76" t="s">
        <v>31</v>
      </c>
      <c r="D745" s="31" t="s">
        <v>23</v>
      </c>
      <c r="E745" s="31" t="s">
        <v>5</v>
      </c>
      <c r="F745" s="31" t="s">
        <v>40</v>
      </c>
      <c r="G745" s="31" t="s">
        <v>138</v>
      </c>
      <c r="H745" s="31" t="s">
        <v>2</v>
      </c>
      <c r="I745" s="31"/>
      <c r="J745" s="76"/>
      <c r="K745" s="23">
        <f>K746</f>
        <v>37870.400000000001</v>
      </c>
      <c r="L745" s="1"/>
      <c r="M745" s="1"/>
      <c r="N745" s="1"/>
      <c r="O745" s="1"/>
      <c r="P745" s="1"/>
      <c r="Q745" s="1"/>
      <c r="R745" s="1"/>
      <c r="S745" s="1"/>
    </row>
    <row r="746" spans="1:19" s="48" customFormat="1" ht="37.5" customHeight="1" x14ac:dyDescent="0.2">
      <c r="A746" s="109"/>
      <c r="B746" s="101" t="s">
        <v>687</v>
      </c>
      <c r="C746" s="76" t="s">
        <v>31</v>
      </c>
      <c r="D746" s="31" t="s">
        <v>23</v>
      </c>
      <c r="E746" s="31" t="s">
        <v>5</v>
      </c>
      <c r="F746" s="31" t="s">
        <v>40</v>
      </c>
      <c r="G746" s="31" t="s">
        <v>138</v>
      </c>
      <c r="H746" s="31" t="s">
        <v>2</v>
      </c>
      <c r="I746" s="31" t="s">
        <v>150</v>
      </c>
      <c r="J746" s="76"/>
      <c r="K746" s="23">
        <f>K747</f>
        <v>37870.400000000001</v>
      </c>
      <c r="L746" s="1"/>
      <c r="M746" s="1"/>
      <c r="N746" s="1"/>
      <c r="O746" s="1"/>
      <c r="P746" s="1"/>
      <c r="Q746" s="1"/>
      <c r="R746" s="1"/>
      <c r="S746" s="1"/>
    </row>
    <row r="747" spans="1:19" s="48" customFormat="1" ht="31.5" customHeight="1" x14ac:dyDescent="0.2">
      <c r="A747" s="109"/>
      <c r="B747" s="38" t="s">
        <v>120</v>
      </c>
      <c r="C747" s="76" t="s">
        <v>31</v>
      </c>
      <c r="D747" s="31" t="s">
        <v>23</v>
      </c>
      <c r="E747" s="31" t="s">
        <v>5</v>
      </c>
      <c r="F747" s="31" t="s">
        <v>40</v>
      </c>
      <c r="G747" s="31" t="s">
        <v>138</v>
      </c>
      <c r="H747" s="31" t="s">
        <v>2</v>
      </c>
      <c r="I747" s="31" t="s">
        <v>150</v>
      </c>
      <c r="J747" s="76" t="s">
        <v>59</v>
      </c>
      <c r="K747" s="23">
        <v>37870.400000000001</v>
      </c>
      <c r="L747" s="1"/>
      <c r="M747" s="1"/>
      <c r="N747" s="1"/>
      <c r="O747" s="1"/>
      <c r="P747" s="1"/>
      <c r="Q747" s="1"/>
      <c r="R747" s="1"/>
      <c r="S747" s="1"/>
    </row>
    <row r="748" spans="1:19" s="48" customFormat="1" ht="18" customHeight="1" x14ac:dyDescent="0.2">
      <c r="A748" s="109"/>
      <c r="B748" s="57" t="s">
        <v>65</v>
      </c>
      <c r="C748" s="76">
        <v>929</v>
      </c>
      <c r="D748" s="31" t="s">
        <v>23</v>
      </c>
      <c r="E748" s="31" t="s">
        <v>7</v>
      </c>
      <c r="F748" s="31"/>
      <c r="G748" s="31"/>
      <c r="H748" s="31"/>
      <c r="I748" s="31"/>
      <c r="J748" s="31"/>
      <c r="K748" s="23">
        <f>K749+K758</f>
        <v>8389.1</v>
      </c>
      <c r="L748" s="1"/>
      <c r="M748" s="1"/>
      <c r="N748" s="1"/>
      <c r="O748" s="1"/>
      <c r="P748" s="1"/>
      <c r="Q748" s="1"/>
      <c r="R748" s="1"/>
      <c r="S748" s="1"/>
    </row>
    <row r="749" spans="1:19" s="48" customFormat="1" ht="18" customHeight="1" x14ac:dyDescent="0.2">
      <c r="A749" s="109"/>
      <c r="B749" s="57" t="s">
        <v>374</v>
      </c>
      <c r="C749" s="99" t="s">
        <v>31</v>
      </c>
      <c r="D749" s="96" t="s">
        <v>23</v>
      </c>
      <c r="E749" s="96" t="s">
        <v>7</v>
      </c>
      <c r="F749" s="96" t="s">
        <v>7</v>
      </c>
      <c r="G749" s="96"/>
      <c r="H749" s="96"/>
      <c r="I749" s="96"/>
      <c r="J749" s="96"/>
      <c r="K749" s="98">
        <f t="shared" ref="K749:K750" si="38">SUM(K750)</f>
        <v>8074.1</v>
      </c>
      <c r="L749" s="1"/>
      <c r="M749" s="1"/>
      <c r="N749" s="1"/>
      <c r="O749" s="1"/>
      <c r="P749" s="1"/>
      <c r="Q749" s="1"/>
      <c r="R749" s="1"/>
      <c r="S749" s="1"/>
    </row>
    <row r="750" spans="1:19" s="48" customFormat="1" ht="47.25" customHeight="1" x14ac:dyDescent="0.2">
      <c r="A750" s="109"/>
      <c r="B750" s="57" t="s">
        <v>171</v>
      </c>
      <c r="C750" s="76" t="s">
        <v>31</v>
      </c>
      <c r="D750" s="31" t="s">
        <v>23</v>
      </c>
      <c r="E750" s="31" t="s">
        <v>7</v>
      </c>
      <c r="F750" s="31" t="s">
        <v>7</v>
      </c>
      <c r="G750" s="31" t="s">
        <v>128</v>
      </c>
      <c r="H750" s="31"/>
      <c r="I750" s="31"/>
      <c r="J750" s="31"/>
      <c r="K750" s="23">
        <f t="shared" si="38"/>
        <v>8074.1</v>
      </c>
      <c r="L750" s="1"/>
      <c r="M750" s="1"/>
      <c r="N750" s="1"/>
      <c r="O750" s="1"/>
      <c r="P750" s="1"/>
      <c r="Q750" s="1"/>
      <c r="R750" s="1"/>
      <c r="S750" s="1"/>
    </row>
    <row r="751" spans="1:19" s="48" customFormat="1" ht="47.25" customHeight="1" x14ac:dyDescent="0.2">
      <c r="A751" s="109"/>
      <c r="B751" s="57" t="s">
        <v>689</v>
      </c>
      <c r="C751" s="76" t="s">
        <v>31</v>
      </c>
      <c r="D751" s="31" t="s">
        <v>23</v>
      </c>
      <c r="E751" s="31" t="s">
        <v>7</v>
      </c>
      <c r="F751" s="31" t="s">
        <v>7</v>
      </c>
      <c r="G751" s="31" t="s">
        <v>128</v>
      </c>
      <c r="H751" s="31" t="s">
        <v>2</v>
      </c>
      <c r="I751" s="31"/>
      <c r="J751" s="31"/>
      <c r="K751" s="23">
        <f>SUM(K752+K756)</f>
        <v>8074.1</v>
      </c>
      <c r="L751" s="1"/>
      <c r="M751" s="1"/>
      <c r="N751" s="1"/>
      <c r="O751" s="1"/>
      <c r="P751" s="1"/>
      <c r="Q751" s="1"/>
      <c r="R751" s="1"/>
      <c r="S751" s="1"/>
    </row>
    <row r="752" spans="1:19" s="48" customFormat="1" ht="18" customHeight="1" x14ac:dyDescent="0.2">
      <c r="A752" s="109"/>
      <c r="B752" s="29" t="s">
        <v>47</v>
      </c>
      <c r="C752" s="76" t="s">
        <v>31</v>
      </c>
      <c r="D752" s="31" t="s">
        <v>23</v>
      </c>
      <c r="E752" s="31" t="s">
        <v>7</v>
      </c>
      <c r="F752" s="31" t="s">
        <v>7</v>
      </c>
      <c r="G752" s="31" t="s">
        <v>128</v>
      </c>
      <c r="H752" s="31" t="s">
        <v>2</v>
      </c>
      <c r="I752" s="31" t="s">
        <v>78</v>
      </c>
      <c r="J752" s="31"/>
      <c r="K752" s="23">
        <f>SUM(K753:K755)</f>
        <v>8043</v>
      </c>
      <c r="L752" s="1"/>
      <c r="M752" s="1"/>
      <c r="N752" s="1"/>
      <c r="O752" s="1"/>
      <c r="P752" s="1"/>
      <c r="Q752" s="1"/>
      <c r="R752" s="1"/>
      <c r="S752" s="1"/>
    </row>
    <row r="753" spans="1:19" s="48" customFormat="1" ht="51" customHeight="1" x14ac:dyDescent="0.2">
      <c r="A753" s="109"/>
      <c r="B753" s="29" t="s">
        <v>121</v>
      </c>
      <c r="C753" s="76" t="s">
        <v>31</v>
      </c>
      <c r="D753" s="31" t="s">
        <v>23</v>
      </c>
      <c r="E753" s="31" t="s">
        <v>7</v>
      </c>
      <c r="F753" s="31" t="s">
        <v>7</v>
      </c>
      <c r="G753" s="31" t="s">
        <v>128</v>
      </c>
      <c r="H753" s="31" t="s">
        <v>2</v>
      </c>
      <c r="I753" s="31" t="s">
        <v>78</v>
      </c>
      <c r="J753" s="31" t="s">
        <v>48</v>
      </c>
      <c r="K753" s="23">
        <v>7702.7</v>
      </c>
      <c r="L753" s="1"/>
      <c r="M753" s="1"/>
      <c r="N753" s="1"/>
      <c r="O753" s="1"/>
      <c r="P753" s="1"/>
      <c r="Q753" s="1"/>
      <c r="R753" s="1"/>
      <c r="S753" s="1"/>
    </row>
    <row r="754" spans="1:19" s="48" customFormat="1" ht="31.5" customHeight="1" x14ac:dyDescent="0.2">
      <c r="A754" s="109"/>
      <c r="B754" s="29" t="s">
        <v>122</v>
      </c>
      <c r="C754" s="76" t="s">
        <v>31</v>
      </c>
      <c r="D754" s="31" t="s">
        <v>23</v>
      </c>
      <c r="E754" s="31" t="s">
        <v>7</v>
      </c>
      <c r="F754" s="31" t="s">
        <v>7</v>
      </c>
      <c r="G754" s="31" t="s">
        <v>128</v>
      </c>
      <c r="H754" s="31" t="s">
        <v>2</v>
      </c>
      <c r="I754" s="31" t="s">
        <v>78</v>
      </c>
      <c r="J754" s="31" t="s">
        <v>49</v>
      </c>
      <c r="K754" s="23">
        <v>339.5</v>
      </c>
      <c r="L754" s="1"/>
      <c r="M754" s="1"/>
      <c r="N754" s="1"/>
      <c r="O754" s="1"/>
      <c r="P754" s="1"/>
      <c r="Q754" s="1"/>
      <c r="R754" s="1"/>
      <c r="S754" s="1"/>
    </row>
    <row r="755" spans="1:19" s="48" customFormat="1" ht="18" customHeight="1" x14ac:dyDescent="0.2">
      <c r="A755" s="109"/>
      <c r="B755" s="29" t="s">
        <v>50</v>
      </c>
      <c r="C755" s="76" t="s">
        <v>31</v>
      </c>
      <c r="D755" s="31" t="s">
        <v>23</v>
      </c>
      <c r="E755" s="31" t="s">
        <v>7</v>
      </c>
      <c r="F755" s="31" t="s">
        <v>7</v>
      </c>
      <c r="G755" s="31" t="s">
        <v>128</v>
      </c>
      <c r="H755" s="31" t="s">
        <v>2</v>
      </c>
      <c r="I755" s="31" t="s">
        <v>78</v>
      </c>
      <c r="J755" s="31" t="s">
        <v>51</v>
      </c>
      <c r="K755" s="23">
        <v>0.8</v>
      </c>
      <c r="L755" s="1"/>
      <c r="M755" s="1"/>
      <c r="N755" s="1"/>
      <c r="O755" s="1"/>
      <c r="P755" s="1"/>
      <c r="Q755" s="1"/>
      <c r="R755" s="1"/>
      <c r="S755" s="1"/>
    </row>
    <row r="756" spans="1:19" s="48" customFormat="1" ht="18" customHeight="1" x14ac:dyDescent="0.2">
      <c r="A756" s="109"/>
      <c r="B756" s="29" t="s">
        <v>230</v>
      </c>
      <c r="C756" s="75">
        <v>929</v>
      </c>
      <c r="D756" s="31" t="s">
        <v>23</v>
      </c>
      <c r="E756" s="31" t="s">
        <v>7</v>
      </c>
      <c r="F756" s="31" t="s">
        <v>7</v>
      </c>
      <c r="G756" s="81">
        <v>3</v>
      </c>
      <c r="H756" s="31" t="s">
        <v>2</v>
      </c>
      <c r="I756" s="31" t="s">
        <v>229</v>
      </c>
      <c r="J756" s="31"/>
      <c r="K756" s="23">
        <f>SUM(K757)</f>
        <v>31.1</v>
      </c>
      <c r="L756" s="1"/>
      <c r="M756" s="1"/>
      <c r="N756" s="1"/>
      <c r="O756" s="1"/>
      <c r="P756" s="1"/>
      <c r="Q756" s="1"/>
      <c r="R756" s="1"/>
      <c r="S756" s="1"/>
    </row>
    <row r="757" spans="1:19" s="48" customFormat="1" ht="31.5" customHeight="1" x14ac:dyDescent="0.2">
      <c r="A757" s="109"/>
      <c r="B757" s="29" t="s">
        <v>122</v>
      </c>
      <c r="C757" s="75">
        <v>929</v>
      </c>
      <c r="D757" s="31" t="s">
        <v>23</v>
      </c>
      <c r="E757" s="31" t="s">
        <v>7</v>
      </c>
      <c r="F757" s="31" t="s">
        <v>7</v>
      </c>
      <c r="G757" s="81">
        <v>3</v>
      </c>
      <c r="H757" s="31" t="s">
        <v>2</v>
      </c>
      <c r="I757" s="31" t="s">
        <v>229</v>
      </c>
      <c r="J757" s="31" t="s">
        <v>49</v>
      </c>
      <c r="K757" s="23">
        <v>31.1</v>
      </c>
      <c r="L757" s="1"/>
      <c r="M757" s="1"/>
      <c r="N757" s="1"/>
      <c r="O757" s="1"/>
      <c r="P757" s="1"/>
      <c r="Q757" s="1"/>
      <c r="R757" s="1"/>
      <c r="S757" s="1"/>
    </row>
    <row r="758" spans="1:19" s="48" customFormat="1" ht="31.5" customHeight="1" x14ac:dyDescent="0.2">
      <c r="A758" s="109"/>
      <c r="B758" s="29" t="s">
        <v>223</v>
      </c>
      <c r="C758" s="76" t="s">
        <v>31</v>
      </c>
      <c r="D758" s="31" t="s">
        <v>23</v>
      </c>
      <c r="E758" s="31" t="s">
        <v>7</v>
      </c>
      <c r="F758" s="31" t="s">
        <v>70</v>
      </c>
      <c r="G758" s="31"/>
      <c r="H758" s="31"/>
      <c r="I758" s="31"/>
      <c r="J758" s="31"/>
      <c r="K758" s="23">
        <f>K759</f>
        <v>315</v>
      </c>
      <c r="L758" s="1"/>
      <c r="M758" s="1"/>
      <c r="N758" s="1"/>
      <c r="O758" s="1"/>
      <c r="P758" s="1"/>
      <c r="Q758" s="1"/>
      <c r="R758" s="1"/>
      <c r="S758" s="1"/>
    </row>
    <row r="759" spans="1:19" s="48" customFormat="1" ht="31.5" customHeight="1" x14ac:dyDescent="0.2">
      <c r="A759" s="109"/>
      <c r="B759" s="29" t="s">
        <v>318</v>
      </c>
      <c r="C759" s="76" t="s">
        <v>31</v>
      </c>
      <c r="D759" s="31" t="s">
        <v>23</v>
      </c>
      <c r="E759" s="31" t="s">
        <v>7</v>
      </c>
      <c r="F759" s="31" t="s">
        <v>70</v>
      </c>
      <c r="G759" s="31" t="s">
        <v>116</v>
      </c>
      <c r="H759" s="31"/>
      <c r="I759" s="31"/>
      <c r="J759" s="31"/>
      <c r="K759" s="23">
        <f>K760</f>
        <v>315</v>
      </c>
      <c r="L759" s="1"/>
      <c r="M759" s="1"/>
      <c r="N759" s="1"/>
      <c r="O759" s="1"/>
      <c r="P759" s="1"/>
      <c r="Q759" s="1"/>
      <c r="R759" s="1"/>
      <c r="S759" s="1"/>
    </row>
    <row r="760" spans="1:19" s="48" customFormat="1" ht="78.75" customHeight="1" x14ac:dyDescent="0.2">
      <c r="A760" s="109"/>
      <c r="B760" s="56" t="s">
        <v>487</v>
      </c>
      <c r="C760" s="76" t="s">
        <v>31</v>
      </c>
      <c r="D760" s="31" t="s">
        <v>23</v>
      </c>
      <c r="E760" s="31" t="s">
        <v>7</v>
      </c>
      <c r="F760" s="31" t="s">
        <v>70</v>
      </c>
      <c r="G760" s="31" t="s">
        <v>116</v>
      </c>
      <c r="H760" s="31" t="s">
        <v>2</v>
      </c>
      <c r="I760" s="31"/>
      <c r="J760" s="31"/>
      <c r="K760" s="23">
        <f>K761</f>
        <v>315</v>
      </c>
      <c r="L760" s="1"/>
      <c r="M760" s="1"/>
      <c r="N760" s="1"/>
      <c r="O760" s="1"/>
      <c r="P760" s="1"/>
      <c r="Q760" s="1"/>
      <c r="R760" s="1"/>
      <c r="S760" s="1"/>
    </row>
    <row r="761" spans="1:19" s="48" customFormat="1" ht="63.75" customHeight="1" x14ac:dyDescent="0.2">
      <c r="A761" s="109"/>
      <c r="B761" s="29" t="s">
        <v>319</v>
      </c>
      <c r="C761" s="76" t="s">
        <v>31</v>
      </c>
      <c r="D761" s="31" t="s">
        <v>23</v>
      </c>
      <c r="E761" s="31" t="s">
        <v>7</v>
      </c>
      <c r="F761" s="31" t="s">
        <v>70</v>
      </c>
      <c r="G761" s="31" t="s">
        <v>116</v>
      </c>
      <c r="H761" s="31" t="s">
        <v>2</v>
      </c>
      <c r="I761" s="31" t="s">
        <v>155</v>
      </c>
      <c r="J761" s="31"/>
      <c r="K761" s="23">
        <f>K762</f>
        <v>315</v>
      </c>
      <c r="L761" s="1"/>
      <c r="M761" s="1"/>
      <c r="N761" s="1"/>
      <c r="O761" s="1"/>
      <c r="P761" s="1"/>
      <c r="Q761" s="1"/>
      <c r="R761" s="1"/>
      <c r="S761" s="1"/>
    </row>
    <row r="762" spans="1:19" s="48" customFormat="1" ht="31.5" customHeight="1" x14ac:dyDescent="0.2">
      <c r="A762" s="109"/>
      <c r="B762" s="29" t="s">
        <v>122</v>
      </c>
      <c r="C762" s="76" t="s">
        <v>31</v>
      </c>
      <c r="D762" s="31" t="s">
        <v>23</v>
      </c>
      <c r="E762" s="31" t="s">
        <v>7</v>
      </c>
      <c r="F762" s="31" t="s">
        <v>70</v>
      </c>
      <c r="G762" s="31" t="s">
        <v>116</v>
      </c>
      <c r="H762" s="31" t="s">
        <v>2</v>
      </c>
      <c r="I762" s="31" t="s">
        <v>155</v>
      </c>
      <c r="J762" s="31" t="s">
        <v>49</v>
      </c>
      <c r="K762" s="23">
        <f>300+5+10</f>
        <v>315</v>
      </c>
      <c r="L762" s="1"/>
      <c r="M762" s="1"/>
      <c r="N762" s="1"/>
      <c r="O762" s="1"/>
      <c r="P762" s="1"/>
      <c r="Q762" s="1"/>
      <c r="R762" s="1"/>
      <c r="S762" s="1"/>
    </row>
    <row r="763" spans="1:19" s="48" customFormat="1" ht="31.5" customHeight="1" x14ac:dyDescent="0.2">
      <c r="A763" s="108" t="s">
        <v>70</v>
      </c>
      <c r="B763" s="57" t="s">
        <v>377</v>
      </c>
      <c r="C763" s="76">
        <v>934</v>
      </c>
      <c r="D763" s="31"/>
      <c r="E763" s="31"/>
      <c r="F763" s="31"/>
      <c r="G763" s="31"/>
      <c r="H763" s="31"/>
      <c r="I763" s="31"/>
      <c r="J763" s="31"/>
      <c r="K763" s="23">
        <f>K764+K771</f>
        <v>46039.3</v>
      </c>
      <c r="L763" s="1"/>
      <c r="M763" s="1"/>
      <c r="N763" s="1"/>
      <c r="O763" s="1"/>
      <c r="P763" s="1"/>
      <c r="Q763" s="1"/>
      <c r="R763" s="1"/>
      <c r="S763" s="1"/>
    </row>
    <row r="764" spans="1:19" s="48" customFormat="1" ht="18" customHeight="1" x14ac:dyDescent="0.2">
      <c r="A764" s="108"/>
      <c r="B764" s="29" t="s">
        <v>14</v>
      </c>
      <c r="C764" s="76" t="s">
        <v>73</v>
      </c>
      <c r="D764" s="31" t="s">
        <v>5</v>
      </c>
      <c r="E764" s="31"/>
      <c r="F764" s="31"/>
      <c r="G764" s="31"/>
      <c r="H764" s="31"/>
      <c r="I764" s="31"/>
      <c r="J764" s="31"/>
      <c r="K764" s="23">
        <f t="shared" ref="K764:K765" si="39">SUM(K765)</f>
        <v>726.40000000000009</v>
      </c>
      <c r="L764" s="1"/>
      <c r="M764" s="1"/>
      <c r="N764" s="1"/>
      <c r="O764" s="1"/>
      <c r="P764" s="1"/>
      <c r="Q764" s="1"/>
      <c r="R764" s="1"/>
      <c r="S764" s="1"/>
    </row>
    <row r="765" spans="1:19" s="48" customFormat="1" ht="31.5" customHeight="1" x14ac:dyDescent="0.2">
      <c r="A765" s="108"/>
      <c r="B765" s="29" t="s">
        <v>129</v>
      </c>
      <c r="C765" s="76" t="s">
        <v>73</v>
      </c>
      <c r="D765" s="31" t="s">
        <v>5</v>
      </c>
      <c r="E765" s="31" t="s">
        <v>10</v>
      </c>
      <c r="F765" s="31"/>
      <c r="G765" s="31"/>
      <c r="H765" s="31"/>
      <c r="I765" s="31"/>
      <c r="J765" s="31"/>
      <c r="K765" s="23">
        <f t="shared" si="39"/>
        <v>726.40000000000009</v>
      </c>
      <c r="L765" s="1"/>
      <c r="M765" s="1"/>
      <c r="N765" s="1"/>
      <c r="O765" s="1"/>
      <c r="P765" s="1"/>
      <c r="Q765" s="1"/>
      <c r="R765" s="1"/>
      <c r="S765" s="1"/>
    </row>
    <row r="766" spans="1:19" s="48" customFormat="1" ht="18" customHeight="1" x14ac:dyDescent="0.2">
      <c r="A766" s="108"/>
      <c r="B766" s="34" t="s">
        <v>323</v>
      </c>
      <c r="C766" s="75">
        <v>934</v>
      </c>
      <c r="D766" s="31" t="s">
        <v>5</v>
      </c>
      <c r="E766" s="31" t="s">
        <v>10</v>
      </c>
      <c r="F766" s="31" t="s">
        <v>83</v>
      </c>
      <c r="G766" s="31"/>
      <c r="H766" s="31"/>
      <c r="I766" s="31"/>
      <c r="J766" s="76"/>
      <c r="K766" s="23">
        <f>SUM(K767)</f>
        <v>726.40000000000009</v>
      </c>
      <c r="L766" s="1"/>
      <c r="M766" s="1"/>
      <c r="N766" s="1"/>
      <c r="O766" s="1"/>
      <c r="P766" s="1"/>
      <c r="Q766" s="1"/>
      <c r="R766" s="1"/>
      <c r="S766" s="1"/>
    </row>
    <row r="767" spans="1:19" s="48" customFormat="1" ht="47.25" customHeight="1" x14ac:dyDescent="0.2">
      <c r="A767" s="108"/>
      <c r="B767" s="34" t="s">
        <v>332</v>
      </c>
      <c r="C767" s="75">
        <v>934</v>
      </c>
      <c r="D767" s="31" t="s">
        <v>5</v>
      </c>
      <c r="E767" s="31" t="s">
        <v>10</v>
      </c>
      <c r="F767" s="31" t="s">
        <v>83</v>
      </c>
      <c r="G767" s="31" t="s">
        <v>116</v>
      </c>
      <c r="H767" s="31"/>
      <c r="I767" s="31"/>
      <c r="J767" s="76"/>
      <c r="K767" s="23">
        <f t="shared" ref="K767:K769" si="40">SUM(K768)</f>
        <v>726.40000000000009</v>
      </c>
      <c r="L767" s="1"/>
      <c r="M767" s="1"/>
      <c r="N767" s="1"/>
      <c r="O767" s="1"/>
      <c r="P767" s="1"/>
      <c r="Q767" s="1"/>
      <c r="R767" s="1"/>
      <c r="S767" s="1"/>
    </row>
    <row r="768" spans="1:19" s="48" customFormat="1" ht="47.25" customHeight="1" x14ac:dyDescent="0.2">
      <c r="A768" s="108"/>
      <c r="B768" s="34" t="s">
        <v>130</v>
      </c>
      <c r="C768" s="75">
        <v>934</v>
      </c>
      <c r="D768" s="31" t="s">
        <v>5</v>
      </c>
      <c r="E768" s="31" t="s">
        <v>10</v>
      </c>
      <c r="F768" s="31" t="s">
        <v>83</v>
      </c>
      <c r="G768" s="31" t="s">
        <v>116</v>
      </c>
      <c r="H768" s="31" t="s">
        <v>2</v>
      </c>
      <c r="I768" s="31"/>
      <c r="J768" s="76"/>
      <c r="K768" s="23">
        <f t="shared" si="40"/>
        <v>726.40000000000009</v>
      </c>
      <c r="L768" s="1"/>
      <c r="M768" s="1"/>
      <c r="N768" s="1"/>
      <c r="O768" s="1"/>
      <c r="P768" s="1"/>
      <c r="Q768" s="1"/>
      <c r="R768" s="1"/>
      <c r="S768" s="1"/>
    </row>
    <row r="769" spans="1:19" s="48" customFormat="1" ht="31.5" customHeight="1" x14ac:dyDescent="0.2">
      <c r="A769" s="108"/>
      <c r="B769" s="34" t="s">
        <v>131</v>
      </c>
      <c r="C769" s="75">
        <v>934</v>
      </c>
      <c r="D769" s="31" t="s">
        <v>5</v>
      </c>
      <c r="E769" s="31" t="s">
        <v>10</v>
      </c>
      <c r="F769" s="31" t="s">
        <v>83</v>
      </c>
      <c r="G769" s="31" t="s">
        <v>116</v>
      </c>
      <c r="H769" s="31" t="s">
        <v>2</v>
      </c>
      <c r="I769" s="31" t="s">
        <v>134</v>
      </c>
      <c r="J769" s="76"/>
      <c r="K769" s="23">
        <f t="shared" si="40"/>
        <v>726.40000000000009</v>
      </c>
      <c r="L769" s="1"/>
      <c r="M769" s="1"/>
      <c r="N769" s="1"/>
      <c r="O769" s="1"/>
      <c r="P769" s="1"/>
      <c r="Q769" s="1"/>
      <c r="R769" s="1"/>
      <c r="S769" s="1"/>
    </row>
    <row r="770" spans="1:19" s="48" customFormat="1" ht="31.5" customHeight="1" x14ac:dyDescent="0.2">
      <c r="A770" s="108"/>
      <c r="B770" s="29" t="s">
        <v>122</v>
      </c>
      <c r="C770" s="75">
        <v>934</v>
      </c>
      <c r="D770" s="31" t="s">
        <v>5</v>
      </c>
      <c r="E770" s="31" t="s">
        <v>10</v>
      </c>
      <c r="F770" s="31" t="s">
        <v>83</v>
      </c>
      <c r="G770" s="31" t="s">
        <v>116</v>
      </c>
      <c r="H770" s="31" t="s">
        <v>2</v>
      </c>
      <c r="I770" s="31" t="s">
        <v>134</v>
      </c>
      <c r="J770" s="76" t="s">
        <v>49</v>
      </c>
      <c r="K770" s="23">
        <f>69.2+102.1+72.5+15+257.1+210.5</f>
        <v>726.40000000000009</v>
      </c>
      <c r="L770" s="1"/>
      <c r="M770" s="1"/>
      <c r="N770" s="1"/>
      <c r="O770" s="1"/>
      <c r="P770" s="1"/>
      <c r="Q770" s="1"/>
      <c r="R770" s="1"/>
      <c r="S770" s="1"/>
    </row>
    <row r="771" spans="1:19" s="48" customFormat="1" ht="18" customHeight="1" x14ac:dyDescent="0.2">
      <c r="A771" s="108"/>
      <c r="B771" s="57" t="s">
        <v>18</v>
      </c>
      <c r="C771" s="99">
        <v>934</v>
      </c>
      <c r="D771" s="96" t="s">
        <v>8</v>
      </c>
      <c r="E771" s="96"/>
      <c r="F771" s="96"/>
      <c r="G771" s="96"/>
      <c r="H771" s="96"/>
      <c r="I771" s="96"/>
      <c r="J771" s="96"/>
      <c r="K771" s="98">
        <f>K778+K796+K772</f>
        <v>45312.9</v>
      </c>
      <c r="L771" s="1"/>
      <c r="M771" s="1"/>
      <c r="N771" s="1"/>
      <c r="O771" s="1"/>
      <c r="P771" s="1"/>
      <c r="Q771" s="1"/>
      <c r="R771" s="1"/>
      <c r="S771" s="1"/>
    </row>
    <row r="772" spans="1:19" s="48" customFormat="1" ht="18.75" customHeight="1" x14ac:dyDescent="0.2">
      <c r="A772" s="108"/>
      <c r="B772" s="29" t="s">
        <v>231</v>
      </c>
      <c r="C772" s="75">
        <v>934</v>
      </c>
      <c r="D772" s="31" t="s">
        <v>8</v>
      </c>
      <c r="E772" s="31" t="s">
        <v>7</v>
      </c>
      <c r="F772" s="31"/>
      <c r="G772" s="31"/>
      <c r="H772" s="31"/>
      <c r="I772" s="31"/>
      <c r="J772" s="76"/>
      <c r="K772" s="23">
        <f t="shared" ref="K772:K775" si="41">SUM(K773)</f>
        <v>12.4</v>
      </c>
      <c r="L772" s="1"/>
      <c r="M772" s="1"/>
      <c r="N772" s="1"/>
      <c r="O772" s="1"/>
      <c r="P772" s="1"/>
      <c r="Q772" s="1"/>
      <c r="R772" s="1"/>
      <c r="S772" s="1"/>
    </row>
    <row r="773" spans="1:19" s="48" customFormat="1" ht="18" customHeight="1" x14ac:dyDescent="0.2">
      <c r="A773" s="108"/>
      <c r="B773" s="29" t="s">
        <v>378</v>
      </c>
      <c r="C773" s="75">
        <v>934</v>
      </c>
      <c r="D773" s="31" t="s">
        <v>8</v>
      </c>
      <c r="E773" s="31" t="s">
        <v>7</v>
      </c>
      <c r="F773" s="31" t="s">
        <v>17</v>
      </c>
      <c r="G773" s="31"/>
      <c r="H773" s="31"/>
      <c r="I773" s="31"/>
      <c r="J773" s="76"/>
      <c r="K773" s="23">
        <f t="shared" si="41"/>
        <v>12.4</v>
      </c>
      <c r="L773" s="1"/>
      <c r="M773" s="1"/>
      <c r="N773" s="1"/>
      <c r="O773" s="1"/>
      <c r="P773" s="1"/>
      <c r="Q773" s="1"/>
      <c r="R773" s="1"/>
      <c r="S773" s="1"/>
    </row>
    <row r="774" spans="1:19" s="48" customFormat="1" ht="18" customHeight="1" x14ac:dyDescent="0.2">
      <c r="A774" s="108"/>
      <c r="B774" s="29" t="s">
        <v>379</v>
      </c>
      <c r="C774" s="75">
        <v>934</v>
      </c>
      <c r="D774" s="31" t="s">
        <v>8</v>
      </c>
      <c r="E774" s="31" t="s">
        <v>7</v>
      </c>
      <c r="F774" s="31" t="s">
        <v>17</v>
      </c>
      <c r="G774" s="31" t="s">
        <v>90</v>
      </c>
      <c r="H774" s="31"/>
      <c r="I774" s="31"/>
      <c r="J774" s="76"/>
      <c r="K774" s="23">
        <f t="shared" si="41"/>
        <v>12.4</v>
      </c>
      <c r="L774" s="1"/>
      <c r="M774" s="1"/>
      <c r="N774" s="1"/>
      <c r="O774" s="1"/>
      <c r="P774" s="1"/>
      <c r="Q774" s="1"/>
      <c r="R774" s="1"/>
      <c r="S774" s="1"/>
    </row>
    <row r="775" spans="1:19" s="48" customFormat="1" ht="47.25" customHeight="1" x14ac:dyDescent="0.2">
      <c r="A775" s="108"/>
      <c r="B775" s="29" t="s">
        <v>380</v>
      </c>
      <c r="C775" s="75">
        <v>934</v>
      </c>
      <c r="D775" s="31" t="s">
        <v>8</v>
      </c>
      <c r="E775" s="31" t="s">
        <v>7</v>
      </c>
      <c r="F775" s="31" t="s">
        <v>17</v>
      </c>
      <c r="G775" s="31" t="s">
        <v>90</v>
      </c>
      <c r="H775" s="31" t="s">
        <v>2</v>
      </c>
      <c r="I775" s="31"/>
      <c r="J775" s="76"/>
      <c r="K775" s="23">
        <f t="shared" si="41"/>
        <v>12.4</v>
      </c>
      <c r="L775" s="1"/>
      <c r="M775" s="1"/>
      <c r="N775" s="1"/>
      <c r="O775" s="1"/>
      <c r="P775" s="1"/>
      <c r="Q775" s="1"/>
      <c r="R775" s="1"/>
      <c r="S775" s="1"/>
    </row>
    <row r="776" spans="1:19" s="48" customFormat="1" ht="18" customHeight="1" x14ac:dyDescent="0.2">
      <c r="A776" s="108"/>
      <c r="B776" s="29" t="s">
        <v>233</v>
      </c>
      <c r="C776" s="75">
        <v>934</v>
      </c>
      <c r="D776" s="31" t="s">
        <v>8</v>
      </c>
      <c r="E776" s="31" t="s">
        <v>7</v>
      </c>
      <c r="F776" s="31" t="s">
        <v>17</v>
      </c>
      <c r="G776" s="31" t="s">
        <v>90</v>
      </c>
      <c r="H776" s="31" t="s">
        <v>2</v>
      </c>
      <c r="I776" s="31" t="s">
        <v>232</v>
      </c>
      <c r="J776" s="76"/>
      <c r="K776" s="23">
        <f>SUM(K777)</f>
        <v>12.4</v>
      </c>
      <c r="L776" s="1"/>
      <c r="M776" s="1"/>
      <c r="N776" s="1"/>
      <c r="O776" s="1"/>
      <c r="P776" s="1"/>
      <c r="Q776" s="1"/>
      <c r="R776" s="1"/>
      <c r="S776" s="1"/>
    </row>
    <row r="777" spans="1:19" s="48" customFormat="1" ht="31.5" customHeight="1" x14ac:dyDescent="0.2">
      <c r="A777" s="108"/>
      <c r="B777" s="29" t="s">
        <v>122</v>
      </c>
      <c r="C777" s="75">
        <v>934</v>
      </c>
      <c r="D777" s="31" t="s">
        <v>8</v>
      </c>
      <c r="E777" s="31" t="s">
        <v>7</v>
      </c>
      <c r="F777" s="31" t="s">
        <v>17</v>
      </c>
      <c r="G777" s="31" t="s">
        <v>90</v>
      </c>
      <c r="H777" s="31" t="s">
        <v>2</v>
      </c>
      <c r="I777" s="31" t="s">
        <v>232</v>
      </c>
      <c r="J777" s="76" t="s">
        <v>49</v>
      </c>
      <c r="K777" s="23">
        <v>12.4</v>
      </c>
      <c r="L777" s="1"/>
      <c r="M777" s="1"/>
      <c r="N777" s="1"/>
      <c r="O777" s="1"/>
      <c r="P777" s="1"/>
      <c r="Q777" s="1"/>
      <c r="R777" s="1"/>
      <c r="S777" s="1"/>
    </row>
    <row r="778" spans="1:19" s="48" customFormat="1" ht="18" customHeight="1" x14ac:dyDescent="0.2">
      <c r="A778" s="108"/>
      <c r="B778" s="57" t="s">
        <v>19</v>
      </c>
      <c r="C778" s="76">
        <v>934</v>
      </c>
      <c r="D778" s="31" t="s">
        <v>8</v>
      </c>
      <c r="E778" s="31" t="s">
        <v>8</v>
      </c>
      <c r="F778" s="31"/>
      <c r="G778" s="31"/>
      <c r="H778" s="31"/>
      <c r="I778" s="31"/>
      <c r="J778" s="31"/>
      <c r="K778" s="23">
        <f>SUM(K779+K791)</f>
        <v>39098.400000000001</v>
      </c>
      <c r="L778" s="1"/>
      <c r="M778" s="1"/>
      <c r="N778" s="1"/>
      <c r="O778" s="1"/>
      <c r="P778" s="1"/>
      <c r="Q778" s="1"/>
      <c r="R778" s="1"/>
      <c r="S778" s="1"/>
    </row>
    <row r="779" spans="1:19" s="48" customFormat="1" ht="18" customHeight="1" x14ac:dyDescent="0.2">
      <c r="A779" s="108"/>
      <c r="B779" s="34" t="s">
        <v>378</v>
      </c>
      <c r="C779" s="76">
        <v>934</v>
      </c>
      <c r="D779" s="31" t="s">
        <v>8</v>
      </c>
      <c r="E779" s="31" t="s">
        <v>8</v>
      </c>
      <c r="F779" s="31" t="s">
        <v>17</v>
      </c>
      <c r="G779" s="31"/>
      <c r="H779" s="31"/>
      <c r="I779" s="31"/>
      <c r="J779" s="31"/>
      <c r="K779" s="23">
        <f t="shared" ref="K779" si="42">SUM(K780)</f>
        <v>39018.400000000001</v>
      </c>
      <c r="L779" s="1"/>
      <c r="M779" s="1"/>
      <c r="N779" s="1"/>
      <c r="O779" s="1"/>
      <c r="P779" s="1"/>
      <c r="Q779" s="1"/>
      <c r="R779" s="1"/>
      <c r="S779" s="1"/>
    </row>
    <row r="780" spans="1:19" s="48" customFormat="1" ht="18" customHeight="1" x14ac:dyDescent="0.2">
      <c r="A780" s="108"/>
      <c r="B780" s="34" t="s">
        <v>379</v>
      </c>
      <c r="C780" s="76">
        <v>934</v>
      </c>
      <c r="D780" s="31" t="s">
        <v>8</v>
      </c>
      <c r="E780" s="31" t="s">
        <v>8</v>
      </c>
      <c r="F780" s="31" t="s">
        <v>17</v>
      </c>
      <c r="G780" s="31" t="s">
        <v>90</v>
      </c>
      <c r="H780" s="31"/>
      <c r="I780" s="31"/>
      <c r="J780" s="31"/>
      <c r="K780" s="23">
        <f>SUM(K781+K786)</f>
        <v>39018.400000000001</v>
      </c>
      <c r="L780" s="1"/>
      <c r="M780" s="1"/>
      <c r="N780" s="1"/>
      <c r="O780" s="1"/>
      <c r="P780" s="1"/>
      <c r="Q780" s="1"/>
      <c r="R780" s="1"/>
      <c r="S780" s="1"/>
    </row>
    <row r="781" spans="1:19" s="48" customFormat="1" ht="35.25" customHeight="1" x14ac:dyDescent="0.2">
      <c r="A781" s="108"/>
      <c r="B781" s="34" t="s">
        <v>495</v>
      </c>
      <c r="C781" s="76">
        <v>934</v>
      </c>
      <c r="D781" s="31" t="s">
        <v>8</v>
      </c>
      <c r="E781" s="31" t="s">
        <v>8</v>
      </c>
      <c r="F781" s="31" t="s">
        <v>17</v>
      </c>
      <c r="G781" s="31" t="s">
        <v>90</v>
      </c>
      <c r="H781" s="31" t="s">
        <v>4</v>
      </c>
      <c r="I781" s="31"/>
      <c r="J781" s="31"/>
      <c r="K781" s="23">
        <f>SUM(K782)</f>
        <v>37857.599999999999</v>
      </c>
      <c r="L781" s="1"/>
      <c r="M781" s="1"/>
      <c r="N781" s="1"/>
      <c r="O781" s="1"/>
      <c r="P781" s="1"/>
      <c r="Q781" s="1"/>
      <c r="R781" s="1"/>
      <c r="S781" s="1"/>
    </row>
    <row r="782" spans="1:19" s="48" customFormat="1" ht="47.25" customHeight="1" x14ac:dyDescent="0.2">
      <c r="A782" s="108"/>
      <c r="B782" s="29" t="s">
        <v>66</v>
      </c>
      <c r="C782" s="76" t="s">
        <v>73</v>
      </c>
      <c r="D782" s="31" t="s">
        <v>8</v>
      </c>
      <c r="E782" s="31" t="s">
        <v>8</v>
      </c>
      <c r="F782" s="31" t="s">
        <v>17</v>
      </c>
      <c r="G782" s="31" t="s">
        <v>90</v>
      </c>
      <c r="H782" s="31" t="s">
        <v>4</v>
      </c>
      <c r="I782" s="31" t="s">
        <v>85</v>
      </c>
      <c r="J782" s="31"/>
      <c r="K782" s="23">
        <f>SUM(K783:K785)</f>
        <v>37857.599999999999</v>
      </c>
      <c r="L782" s="1"/>
      <c r="M782" s="1"/>
      <c r="N782" s="1"/>
      <c r="O782" s="1"/>
      <c r="P782" s="1"/>
      <c r="Q782" s="1"/>
      <c r="R782" s="1"/>
      <c r="S782" s="1"/>
    </row>
    <row r="783" spans="1:19" s="48" customFormat="1" ht="48.75" customHeight="1" x14ac:dyDescent="0.2">
      <c r="A783" s="108"/>
      <c r="B783" s="29" t="s">
        <v>121</v>
      </c>
      <c r="C783" s="76" t="s">
        <v>73</v>
      </c>
      <c r="D783" s="31" t="s">
        <v>8</v>
      </c>
      <c r="E783" s="31" t="s">
        <v>8</v>
      </c>
      <c r="F783" s="31" t="s">
        <v>17</v>
      </c>
      <c r="G783" s="31" t="s">
        <v>90</v>
      </c>
      <c r="H783" s="31" t="s">
        <v>4</v>
      </c>
      <c r="I783" s="31" t="s">
        <v>85</v>
      </c>
      <c r="J783" s="31" t="s">
        <v>48</v>
      </c>
      <c r="K783" s="23">
        <v>34834.5</v>
      </c>
      <c r="L783" s="1"/>
      <c r="M783" s="1"/>
      <c r="N783" s="1"/>
      <c r="O783" s="1"/>
      <c r="P783" s="1"/>
      <c r="Q783" s="1"/>
      <c r="R783" s="1"/>
      <c r="S783" s="1"/>
    </row>
    <row r="784" spans="1:19" s="48" customFormat="1" ht="31.5" customHeight="1" x14ac:dyDescent="0.2">
      <c r="A784" s="108"/>
      <c r="B784" s="29" t="s">
        <v>122</v>
      </c>
      <c r="C784" s="76" t="s">
        <v>73</v>
      </c>
      <c r="D784" s="31" t="s">
        <v>8</v>
      </c>
      <c r="E784" s="31" t="s">
        <v>8</v>
      </c>
      <c r="F784" s="31" t="s">
        <v>17</v>
      </c>
      <c r="G784" s="31" t="s">
        <v>90</v>
      </c>
      <c r="H784" s="31" t="s">
        <v>4</v>
      </c>
      <c r="I784" s="31" t="s">
        <v>85</v>
      </c>
      <c r="J784" s="31" t="s">
        <v>49</v>
      </c>
      <c r="K784" s="23">
        <v>2933.1</v>
      </c>
      <c r="L784" s="1"/>
      <c r="M784" s="1"/>
      <c r="N784" s="1"/>
      <c r="O784" s="1"/>
      <c r="P784" s="1"/>
      <c r="Q784" s="1"/>
      <c r="R784" s="1"/>
      <c r="S784" s="1"/>
    </row>
    <row r="785" spans="1:19" s="48" customFormat="1" ht="18" customHeight="1" x14ac:dyDescent="0.2">
      <c r="A785" s="108"/>
      <c r="B785" s="29" t="s">
        <v>50</v>
      </c>
      <c r="C785" s="76" t="s">
        <v>73</v>
      </c>
      <c r="D785" s="31" t="s">
        <v>8</v>
      </c>
      <c r="E785" s="31" t="s">
        <v>8</v>
      </c>
      <c r="F785" s="31" t="s">
        <v>17</v>
      </c>
      <c r="G785" s="31" t="s">
        <v>90</v>
      </c>
      <c r="H785" s="31" t="s">
        <v>4</v>
      </c>
      <c r="I785" s="31" t="s">
        <v>85</v>
      </c>
      <c r="J785" s="31" t="s">
        <v>51</v>
      </c>
      <c r="K785" s="23">
        <v>90</v>
      </c>
      <c r="L785" s="1"/>
      <c r="M785" s="1"/>
      <c r="N785" s="1"/>
      <c r="O785" s="1"/>
      <c r="P785" s="1"/>
      <c r="Q785" s="1"/>
      <c r="R785" s="1"/>
      <c r="S785" s="1"/>
    </row>
    <row r="786" spans="1:19" s="48" customFormat="1" ht="47.25" customHeight="1" x14ac:dyDescent="0.2">
      <c r="A786" s="108"/>
      <c r="B786" s="29" t="s">
        <v>381</v>
      </c>
      <c r="C786" s="76">
        <v>934</v>
      </c>
      <c r="D786" s="31" t="s">
        <v>8</v>
      </c>
      <c r="E786" s="31" t="s">
        <v>8</v>
      </c>
      <c r="F786" s="31" t="s">
        <v>17</v>
      </c>
      <c r="G786" s="31" t="s">
        <v>90</v>
      </c>
      <c r="H786" s="31" t="s">
        <v>5</v>
      </c>
      <c r="I786" s="31"/>
      <c r="J786" s="76"/>
      <c r="K786" s="40">
        <f>K789+K787</f>
        <v>1160.8</v>
      </c>
      <c r="L786" s="1"/>
      <c r="M786" s="1"/>
      <c r="N786" s="1"/>
      <c r="O786" s="1"/>
      <c r="P786" s="1"/>
      <c r="Q786" s="1"/>
      <c r="R786" s="1"/>
      <c r="S786" s="1"/>
    </row>
    <row r="787" spans="1:19" s="48" customFormat="1" ht="18.75" customHeight="1" x14ac:dyDescent="0.2">
      <c r="A787" s="108"/>
      <c r="B787" s="29" t="s">
        <v>672</v>
      </c>
      <c r="C787" s="76">
        <v>934</v>
      </c>
      <c r="D787" s="31" t="s">
        <v>8</v>
      </c>
      <c r="E787" s="31" t="s">
        <v>8</v>
      </c>
      <c r="F787" s="31" t="s">
        <v>17</v>
      </c>
      <c r="G787" s="31" t="s">
        <v>90</v>
      </c>
      <c r="H787" s="31" t="s">
        <v>5</v>
      </c>
      <c r="I787" s="31" t="s">
        <v>671</v>
      </c>
      <c r="J787" s="76"/>
      <c r="K787" s="40">
        <f>K788</f>
        <v>200</v>
      </c>
      <c r="L787" s="1"/>
      <c r="M787" s="1"/>
      <c r="N787" s="1"/>
      <c r="O787" s="1"/>
      <c r="P787" s="1"/>
      <c r="Q787" s="1"/>
      <c r="R787" s="1"/>
      <c r="S787" s="1"/>
    </row>
    <row r="788" spans="1:19" s="48" customFormat="1" ht="47.25" customHeight="1" x14ac:dyDescent="0.2">
      <c r="A788" s="108"/>
      <c r="B788" s="29" t="s">
        <v>121</v>
      </c>
      <c r="C788" s="76">
        <v>934</v>
      </c>
      <c r="D788" s="31" t="s">
        <v>8</v>
      </c>
      <c r="E788" s="31" t="s">
        <v>8</v>
      </c>
      <c r="F788" s="31" t="s">
        <v>17</v>
      </c>
      <c r="G788" s="31" t="s">
        <v>90</v>
      </c>
      <c r="H788" s="31" t="s">
        <v>5</v>
      </c>
      <c r="I788" s="31" t="s">
        <v>671</v>
      </c>
      <c r="J788" s="76" t="s">
        <v>48</v>
      </c>
      <c r="K788" s="40">
        <v>200</v>
      </c>
      <c r="L788" s="1"/>
      <c r="M788" s="1"/>
      <c r="N788" s="1"/>
      <c r="O788" s="1"/>
      <c r="P788" s="1"/>
      <c r="Q788" s="1"/>
      <c r="R788" s="1"/>
      <c r="S788" s="1"/>
    </row>
    <row r="789" spans="1:19" s="48" customFormat="1" ht="18" customHeight="1" x14ac:dyDescent="0.2">
      <c r="A789" s="108"/>
      <c r="B789" s="29" t="s">
        <v>382</v>
      </c>
      <c r="C789" s="76">
        <v>934</v>
      </c>
      <c r="D789" s="31" t="s">
        <v>8</v>
      </c>
      <c r="E789" s="31" t="s">
        <v>8</v>
      </c>
      <c r="F789" s="31" t="s">
        <v>17</v>
      </c>
      <c r="G789" s="31" t="s">
        <v>90</v>
      </c>
      <c r="H789" s="31" t="s">
        <v>5</v>
      </c>
      <c r="I789" s="31" t="s">
        <v>211</v>
      </c>
      <c r="J789" s="76"/>
      <c r="K789" s="23">
        <f>K790</f>
        <v>960.8</v>
      </c>
      <c r="L789" s="1"/>
      <c r="M789" s="1"/>
      <c r="N789" s="1"/>
      <c r="O789" s="1"/>
      <c r="P789" s="1"/>
      <c r="Q789" s="1"/>
      <c r="R789" s="1"/>
      <c r="S789" s="1"/>
    </row>
    <row r="790" spans="1:19" s="48" customFormat="1" ht="31.5" customHeight="1" x14ac:dyDescent="0.2">
      <c r="A790" s="108"/>
      <c r="B790" s="29" t="s">
        <v>122</v>
      </c>
      <c r="C790" s="76">
        <v>934</v>
      </c>
      <c r="D790" s="31" t="s">
        <v>8</v>
      </c>
      <c r="E790" s="31" t="s">
        <v>8</v>
      </c>
      <c r="F790" s="31" t="s">
        <v>17</v>
      </c>
      <c r="G790" s="31" t="s">
        <v>90</v>
      </c>
      <c r="H790" s="31" t="s">
        <v>5</v>
      </c>
      <c r="I790" s="31" t="s">
        <v>211</v>
      </c>
      <c r="J790" s="76" t="s">
        <v>49</v>
      </c>
      <c r="K790" s="23">
        <v>960.8</v>
      </c>
      <c r="L790" s="1"/>
      <c r="M790" s="1"/>
      <c r="N790" s="1"/>
      <c r="O790" s="1"/>
      <c r="P790" s="1"/>
      <c r="Q790" s="1"/>
      <c r="R790" s="1"/>
      <c r="S790" s="1"/>
    </row>
    <row r="791" spans="1:19" s="48" customFormat="1" ht="31.5" customHeight="1" x14ac:dyDescent="0.2">
      <c r="A791" s="108"/>
      <c r="B791" s="29" t="s">
        <v>276</v>
      </c>
      <c r="C791" s="76">
        <v>934</v>
      </c>
      <c r="D791" s="31" t="s">
        <v>8</v>
      </c>
      <c r="E791" s="31" t="s">
        <v>8</v>
      </c>
      <c r="F791" s="31" t="s">
        <v>70</v>
      </c>
      <c r="G791" s="75"/>
      <c r="H791" s="76"/>
      <c r="I791" s="76"/>
      <c r="J791" s="76"/>
      <c r="K791" s="23">
        <f>K792</f>
        <v>80</v>
      </c>
      <c r="L791" s="1"/>
      <c r="M791" s="1"/>
      <c r="N791" s="1"/>
      <c r="O791" s="1"/>
      <c r="P791" s="1"/>
      <c r="Q791" s="1"/>
      <c r="R791" s="1"/>
      <c r="S791" s="1"/>
    </row>
    <row r="792" spans="1:19" s="48" customFormat="1" ht="31.5" customHeight="1" x14ac:dyDescent="0.2">
      <c r="A792" s="108"/>
      <c r="B792" s="29" t="s">
        <v>318</v>
      </c>
      <c r="C792" s="76">
        <v>934</v>
      </c>
      <c r="D792" s="31" t="s">
        <v>8</v>
      </c>
      <c r="E792" s="31" t="s">
        <v>8</v>
      </c>
      <c r="F792" s="31" t="s">
        <v>70</v>
      </c>
      <c r="G792" s="81">
        <v>2</v>
      </c>
      <c r="H792" s="31"/>
      <c r="I792" s="31"/>
      <c r="J792" s="31"/>
      <c r="K792" s="23">
        <f>K793</f>
        <v>80</v>
      </c>
      <c r="L792" s="1"/>
      <c r="M792" s="1"/>
      <c r="N792" s="1"/>
      <c r="O792" s="1"/>
      <c r="P792" s="1"/>
      <c r="Q792" s="1"/>
      <c r="R792" s="1"/>
      <c r="S792" s="1"/>
    </row>
    <row r="793" spans="1:19" s="48" customFormat="1" ht="78.75" customHeight="1" x14ac:dyDescent="0.2">
      <c r="A793" s="108"/>
      <c r="B793" s="56" t="s">
        <v>487</v>
      </c>
      <c r="C793" s="76">
        <v>934</v>
      </c>
      <c r="D793" s="31" t="s">
        <v>8</v>
      </c>
      <c r="E793" s="31" t="s">
        <v>8</v>
      </c>
      <c r="F793" s="31" t="s">
        <v>70</v>
      </c>
      <c r="G793" s="81">
        <v>2</v>
      </c>
      <c r="H793" s="31" t="s">
        <v>2</v>
      </c>
      <c r="I793" s="31"/>
      <c r="J793" s="31"/>
      <c r="K793" s="23">
        <f>K794</f>
        <v>80</v>
      </c>
      <c r="L793" s="1"/>
      <c r="M793" s="1"/>
      <c r="N793" s="1"/>
      <c r="O793" s="1"/>
      <c r="P793" s="1"/>
      <c r="Q793" s="1"/>
      <c r="R793" s="1"/>
      <c r="S793" s="1"/>
    </row>
    <row r="794" spans="1:19" s="48" customFormat="1" ht="47.25" customHeight="1" x14ac:dyDescent="0.2">
      <c r="A794" s="108"/>
      <c r="B794" s="29" t="s">
        <v>488</v>
      </c>
      <c r="C794" s="76">
        <v>934</v>
      </c>
      <c r="D794" s="31" t="s">
        <v>8</v>
      </c>
      <c r="E794" s="31" t="s">
        <v>8</v>
      </c>
      <c r="F794" s="31" t="s">
        <v>70</v>
      </c>
      <c r="G794" s="81">
        <v>2</v>
      </c>
      <c r="H794" s="31" t="s">
        <v>2</v>
      </c>
      <c r="I794" s="31" t="s">
        <v>155</v>
      </c>
      <c r="J794" s="31"/>
      <c r="K794" s="23">
        <f>K795</f>
        <v>80</v>
      </c>
      <c r="L794" s="1"/>
      <c r="M794" s="1"/>
      <c r="N794" s="1"/>
      <c r="O794" s="1"/>
      <c r="P794" s="1"/>
      <c r="Q794" s="1"/>
      <c r="R794" s="1"/>
      <c r="S794" s="1"/>
    </row>
    <row r="795" spans="1:19" s="48" customFormat="1" ht="31.5" customHeight="1" x14ac:dyDescent="0.2">
      <c r="A795" s="108"/>
      <c r="B795" s="29" t="s">
        <v>122</v>
      </c>
      <c r="C795" s="76">
        <v>934</v>
      </c>
      <c r="D795" s="31" t="s">
        <v>8</v>
      </c>
      <c r="E795" s="31" t="s">
        <v>8</v>
      </c>
      <c r="F795" s="31" t="s">
        <v>70</v>
      </c>
      <c r="G795" s="81">
        <v>2</v>
      </c>
      <c r="H795" s="31" t="s">
        <v>2</v>
      </c>
      <c r="I795" s="31" t="s">
        <v>155</v>
      </c>
      <c r="J795" s="31" t="s">
        <v>49</v>
      </c>
      <c r="K795" s="23">
        <f>50+20+10</f>
        <v>80</v>
      </c>
      <c r="L795" s="1"/>
      <c r="M795" s="1"/>
      <c r="N795" s="1"/>
      <c r="O795" s="1"/>
      <c r="P795" s="1"/>
      <c r="Q795" s="1"/>
      <c r="R795" s="1"/>
      <c r="S795" s="1"/>
    </row>
    <row r="796" spans="1:19" s="48" customFormat="1" ht="18" customHeight="1" x14ac:dyDescent="0.2">
      <c r="A796" s="108"/>
      <c r="B796" s="29" t="s">
        <v>27</v>
      </c>
      <c r="C796" s="76">
        <v>934</v>
      </c>
      <c r="D796" s="31" t="s">
        <v>8</v>
      </c>
      <c r="E796" s="31" t="s">
        <v>24</v>
      </c>
      <c r="F796" s="58"/>
      <c r="G796" s="58"/>
      <c r="H796" s="58"/>
      <c r="I796" s="58"/>
      <c r="J796" s="58"/>
      <c r="K796" s="23">
        <f>K797</f>
        <v>6202.1</v>
      </c>
      <c r="L796" s="1"/>
      <c r="M796" s="1"/>
      <c r="N796" s="1"/>
      <c r="O796" s="1"/>
      <c r="P796" s="1"/>
      <c r="Q796" s="1"/>
      <c r="R796" s="1"/>
      <c r="S796" s="1"/>
    </row>
    <row r="797" spans="1:19" s="48" customFormat="1" ht="18" customHeight="1" x14ac:dyDescent="0.2">
      <c r="A797" s="108"/>
      <c r="B797" s="29" t="s">
        <v>378</v>
      </c>
      <c r="C797" s="76">
        <v>934</v>
      </c>
      <c r="D797" s="31" t="s">
        <v>8</v>
      </c>
      <c r="E797" s="31" t="s">
        <v>24</v>
      </c>
      <c r="F797" s="31" t="s">
        <v>17</v>
      </c>
      <c r="G797" s="31"/>
      <c r="H797" s="31"/>
      <c r="I797" s="31"/>
      <c r="J797" s="31"/>
      <c r="K797" s="23">
        <f>K798</f>
        <v>6202.1</v>
      </c>
      <c r="L797" s="1"/>
      <c r="M797" s="1"/>
      <c r="N797" s="1"/>
      <c r="O797" s="1"/>
      <c r="P797" s="1"/>
      <c r="Q797" s="1"/>
      <c r="R797" s="1"/>
      <c r="S797" s="1"/>
    </row>
    <row r="798" spans="1:19" s="48" customFormat="1" ht="18" customHeight="1" x14ac:dyDescent="0.2">
      <c r="A798" s="108"/>
      <c r="B798" s="29" t="s">
        <v>379</v>
      </c>
      <c r="C798" s="76">
        <v>934</v>
      </c>
      <c r="D798" s="31" t="s">
        <v>8</v>
      </c>
      <c r="E798" s="31" t="s">
        <v>24</v>
      </c>
      <c r="F798" s="31" t="s">
        <v>17</v>
      </c>
      <c r="G798" s="31" t="s">
        <v>90</v>
      </c>
      <c r="H798" s="31"/>
      <c r="I798" s="31"/>
      <c r="J798" s="31"/>
      <c r="K798" s="23">
        <f>K799</f>
        <v>6202.1</v>
      </c>
      <c r="L798" s="1"/>
      <c r="M798" s="1"/>
      <c r="N798" s="1"/>
      <c r="O798" s="1"/>
      <c r="P798" s="1"/>
      <c r="Q798" s="1"/>
      <c r="R798" s="1"/>
      <c r="S798" s="1"/>
    </row>
    <row r="799" spans="1:19" s="48" customFormat="1" ht="47.25" customHeight="1" x14ac:dyDescent="0.2">
      <c r="A799" s="108"/>
      <c r="B799" s="29" t="s">
        <v>496</v>
      </c>
      <c r="C799" s="76">
        <v>934</v>
      </c>
      <c r="D799" s="31" t="s">
        <v>8</v>
      </c>
      <c r="E799" s="31" t="s">
        <v>24</v>
      </c>
      <c r="F799" s="31" t="s">
        <v>17</v>
      </c>
      <c r="G799" s="31" t="s">
        <v>90</v>
      </c>
      <c r="H799" s="31" t="s">
        <v>2</v>
      </c>
      <c r="I799" s="31"/>
      <c r="J799" s="31"/>
      <c r="K799" s="23">
        <f>K800+K803</f>
        <v>6202.1</v>
      </c>
      <c r="L799" s="1"/>
      <c r="M799" s="1"/>
      <c r="N799" s="1"/>
      <c r="O799" s="1"/>
      <c r="P799" s="1"/>
      <c r="Q799" s="1"/>
      <c r="R799" s="1"/>
      <c r="S799" s="1"/>
    </row>
    <row r="800" spans="1:19" s="48" customFormat="1" ht="18" customHeight="1" x14ac:dyDescent="0.2">
      <c r="A800" s="108"/>
      <c r="B800" s="29" t="s">
        <v>60</v>
      </c>
      <c r="C800" s="76">
        <v>934</v>
      </c>
      <c r="D800" s="31" t="s">
        <v>8</v>
      </c>
      <c r="E800" s="31" t="s">
        <v>24</v>
      </c>
      <c r="F800" s="31" t="s">
        <v>17</v>
      </c>
      <c r="G800" s="31" t="s">
        <v>90</v>
      </c>
      <c r="H800" s="31" t="s">
        <v>2</v>
      </c>
      <c r="I800" s="31" t="s">
        <v>78</v>
      </c>
      <c r="J800" s="31"/>
      <c r="K800" s="23">
        <f>K801+K802</f>
        <v>6190.1</v>
      </c>
      <c r="L800" s="1"/>
      <c r="M800" s="1"/>
      <c r="N800" s="1"/>
      <c r="O800" s="1"/>
      <c r="P800" s="1"/>
      <c r="Q800" s="1"/>
      <c r="R800" s="1"/>
      <c r="S800" s="1"/>
    </row>
    <row r="801" spans="1:19" s="48" customFormat="1" ht="51" customHeight="1" x14ac:dyDescent="0.2">
      <c r="A801" s="108"/>
      <c r="B801" s="29" t="s">
        <v>121</v>
      </c>
      <c r="C801" s="76">
        <v>934</v>
      </c>
      <c r="D801" s="31" t="s">
        <v>8</v>
      </c>
      <c r="E801" s="31" t="s">
        <v>24</v>
      </c>
      <c r="F801" s="31" t="s">
        <v>17</v>
      </c>
      <c r="G801" s="31" t="s">
        <v>90</v>
      </c>
      <c r="H801" s="31" t="s">
        <v>2</v>
      </c>
      <c r="I801" s="31" t="s">
        <v>78</v>
      </c>
      <c r="J801" s="31" t="s">
        <v>48</v>
      </c>
      <c r="K801" s="23">
        <v>6046.1</v>
      </c>
      <c r="L801" s="1"/>
      <c r="M801" s="1"/>
      <c r="N801" s="1"/>
      <c r="O801" s="1"/>
      <c r="P801" s="1"/>
      <c r="Q801" s="1"/>
      <c r="R801" s="1"/>
      <c r="S801" s="1"/>
    </row>
    <row r="802" spans="1:19" s="48" customFormat="1" ht="31.5" customHeight="1" x14ac:dyDescent="0.2">
      <c r="A802" s="108"/>
      <c r="B802" s="29" t="s">
        <v>122</v>
      </c>
      <c r="C802" s="76">
        <v>934</v>
      </c>
      <c r="D802" s="31" t="s">
        <v>8</v>
      </c>
      <c r="E802" s="31" t="s">
        <v>24</v>
      </c>
      <c r="F802" s="31" t="s">
        <v>17</v>
      </c>
      <c r="G802" s="31" t="s">
        <v>90</v>
      </c>
      <c r="H802" s="31" t="s">
        <v>2</v>
      </c>
      <c r="I802" s="31" t="s">
        <v>78</v>
      </c>
      <c r="J802" s="31" t="s">
        <v>49</v>
      </c>
      <c r="K802" s="23">
        <v>144</v>
      </c>
      <c r="L802" s="1"/>
      <c r="M802" s="1"/>
      <c r="N802" s="1"/>
      <c r="O802" s="1"/>
      <c r="P802" s="1"/>
      <c r="Q802" s="1"/>
      <c r="R802" s="1"/>
      <c r="S802" s="1"/>
    </row>
    <row r="803" spans="1:19" s="48" customFormat="1" ht="18" customHeight="1" x14ac:dyDescent="0.2">
      <c r="A803" s="108"/>
      <c r="B803" s="29" t="s">
        <v>230</v>
      </c>
      <c r="C803" s="75">
        <v>934</v>
      </c>
      <c r="D803" s="31" t="s">
        <v>8</v>
      </c>
      <c r="E803" s="31" t="s">
        <v>24</v>
      </c>
      <c r="F803" s="31" t="s">
        <v>17</v>
      </c>
      <c r="G803" s="81">
        <v>1</v>
      </c>
      <c r="H803" s="31" t="s">
        <v>2</v>
      </c>
      <c r="I803" s="31" t="s">
        <v>229</v>
      </c>
      <c r="J803" s="31"/>
      <c r="K803" s="23">
        <f>SUM(K804)</f>
        <v>12</v>
      </c>
      <c r="L803" s="1"/>
      <c r="M803" s="1"/>
      <c r="N803" s="1"/>
      <c r="O803" s="1"/>
      <c r="P803" s="1"/>
      <c r="Q803" s="1"/>
      <c r="R803" s="1"/>
      <c r="S803" s="1"/>
    </row>
    <row r="804" spans="1:19" s="48" customFormat="1" ht="31.5" customHeight="1" x14ac:dyDescent="0.2">
      <c r="A804" s="108"/>
      <c r="B804" s="29" t="s">
        <v>122</v>
      </c>
      <c r="C804" s="75">
        <v>934</v>
      </c>
      <c r="D804" s="31" t="s">
        <v>8</v>
      </c>
      <c r="E804" s="31" t="s">
        <v>24</v>
      </c>
      <c r="F804" s="31" t="s">
        <v>17</v>
      </c>
      <c r="G804" s="81">
        <v>1</v>
      </c>
      <c r="H804" s="31" t="s">
        <v>2</v>
      </c>
      <c r="I804" s="31" t="s">
        <v>229</v>
      </c>
      <c r="J804" s="31" t="s">
        <v>49</v>
      </c>
      <c r="K804" s="23">
        <v>12</v>
      </c>
      <c r="L804" s="1"/>
      <c r="M804" s="1"/>
      <c r="N804" s="1"/>
      <c r="O804" s="1"/>
      <c r="P804" s="1"/>
      <c r="Q804" s="1"/>
      <c r="R804" s="1"/>
      <c r="S804" s="1"/>
    </row>
    <row r="805" spans="1:19" s="48" customFormat="1" ht="47.25" customHeight="1" x14ac:dyDescent="0.2">
      <c r="A805" s="108" t="s">
        <v>40</v>
      </c>
      <c r="B805" s="29" t="s">
        <v>383</v>
      </c>
      <c r="C805" s="75">
        <v>942</v>
      </c>
      <c r="D805" s="31"/>
      <c r="E805" s="31"/>
      <c r="F805" s="31"/>
      <c r="G805" s="81"/>
      <c r="H805" s="31"/>
      <c r="I805" s="31"/>
      <c r="J805" s="31"/>
      <c r="K805" s="23">
        <f>K812+K838+K806</f>
        <v>186354.80000000002</v>
      </c>
      <c r="L805" s="1"/>
      <c r="M805" s="1"/>
      <c r="N805" s="1"/>
      <c r="O805" s="1"/>
      <c r="P805" s="1"/>
      <c r="Q805" s="1"/>
      <c r="R805" s="1"/>
      <c r="S805" s="1"/>
    </row>
    <row r="806" spans="1:19" s="48" customFormat="1" ht="18" customHeight="1" x14ac:dyDescent="0.2">
      <c r="A806" s="108"/>
      <c r="B806" s="29" t="s">
        <v>14</v>
      </c>
      <c r="C806" s="75">
        <v>942</v>
      </c>
      <c r="D806" s="31" t="s">
        <v>5</v>
      </c>
      <c r="E806" s="76"/>
      <c r="F806" s="76"/>
      <c r="G806" s="75"/>
      <c r="H806" s="31"/>
      <c r="I806" s="31"/>
      <c r="J806" s="31"/>
      <c r="K806" s="23">
        <f>K807</f>
        <v>947.2</v>
      </c>
      <c r="L806" s="1"/>
      <c r="M806" s="1"/>
      <c r="N806" s="1"/>
      <c r="O806" s="1"/>
      <c r="P806" s="1"/>
      <c r="Q806" s="1"/>
      <c r="R806" s="1"/>
      <c r="S806" s="1"/>
    </row>
    <row r="807" spans="1:19" s="48" customFormat="1" ht="31.5" customHeight="1" x14ac:dyDescent="0.2">
      <c r="A807" s="108"/>
      <c r="B807" s="29" t="s">
        <v>129</v>
      </c>
      <c r="C807" s="75">
        <v>942</v>
      </c>
      <c r="D807" s="76" t="s">
        <v>5</v>
      </c>
      <c r="E807" s="76" t="s">
        <v>10</v>
      </c>
      <c r="F807" s="76"/>
      <c r="G807" s="75"/>
      <c r="H807" s="31"/>
      <c r="I807" s="31"/>
      <c r="J807" s="31"/>
      <c r="K807" s="23">
        <f>K808</f>
        <v>947.2</v>
      </c>
      <c r="L807" s="1"/>
      <c r="M807" s="1"/>
      <c r="N807" s="1"/>
      <c r="O807" s="1"/>
      <c r="P807" s="1"/>
      <c r="Q807" s="1"/>
      <c r="R807" s="1"/>
      <c r="S807" s="1"/>
    </row>
    <row r="808" spans="1:19" s="48" customFormat="1" ht="18" customHeight="1" x14ac:dyDescent="0.2">
      <c r="A808" s="108"/>
      <c r="B808" s="29" t="s">
        <v>331</v>
      </c>
      <c r="C808" s="75">
        <v>942</v>
      </c>
      <c r="D808" s="76" t="s">
        <v>5</v>
      </c>
      <c r="E808" s="76" t="s">
        <v>10</v>
      </c>
      <c r="F808" s="76" t="s">
        <v>83</v>
      </c>
      <c r="G808" s="75"/>
      <c r="H808" s="31"/>
      <c r="I808" s="31"/>
      <c r="J808" s="31"/>
      <c r="K808" s="23">
        <f>K809</f>
        <v>947.2</v>
      </c>
      <c r="L808" s="1"/>
      <c r="M808" s="1"/>
      <c r="N808" s="1"/>
      <c r="O808" s="1"/>
      <c r="P808" s="1"/>
      <c r="Q808" s="1"/>
      <c r="R808" s="1"/>
      <c r="S808" s="1"/>
    </row>
    <row r="809" spans="1:19" s="48" customFormat="1" ht="47.25" customHeight="1" x14ac:dyDescent="0.2">
      <c r="A809" s="108"/>
      <c r="B809" s="34" t="s">
        <v>332</v>
      </c>
      <c r="C809" s="75">
        <v>942</v>
      </c>
      <c r="D809" s="76" t="s">
        <v>5</v>
      </c>
      <c r="E809" s="76" t="s">
        <v>10</v>
      </c>
      <c r="F809" s="76" t="s">
        <v>83</v>
      </c>
      <c r="G809" s="75">
        <v>2</v>
      </c>
      <c r="H809" s="31"/>
      <c r="I809" s="31"/>
      <c r="J809" s="31"/>
      <c r="K809" s="23">
        <f>K810</f>
        <v>947.2</v>
      </c>
      <c r="L809" s="1"/>
      <c r="M809" s="1"/>
      <c r="N809" s="1"/>
      <c r="O809" s="1"/>
      <c r="P809" s="1"/>
      <c r="Q809" s="1"/>
      <c r="R809" s="1"/>
      <c r="S809" s="1"/>
    </row>
    <row r="810" spans="1:19" s="48" customFormat="1" ht="31.5" customHeight="1" x14ac:dyDescent="0.2">
      <c r="A810" s="108"/>
      <c r="B810" s="34" t="s">
        <v>590</v>
      </c>
      <c r="C810" s="75">
        <v>942</v>
      </c>
      <c r="D810" s="76" t="s">
        <v>5</v>
      </c>
      <c r="E810" s="76" t="s">
        <v>10</v>
      </c>
      <c r="F810" s="31" t="s">
        <v>83</v>
      </c>
      <c r="G810" s="31" t="s">
        <v>116</v>
      </c>
      <c r="H810" s="31" t="s">
        <v>2</v>
      </c>
      <c r="I810" s="31" t="s">
        <v>589</v>
      </c>
      <c r="J810" s="76"/>
      <c r="K810" s="23">
        <f>K811</f>
        <v>947.2</v>
      </c>
      <c r="L810" s="1"/>
      <c r="M810" s="1"/>
      <c r="N810" s="1"/>
      <c r="O810" s="1"/>
      <c r="P810" s="1"/>
      <c r="Q810" s="1"/>
      <c r="R810" s="1"/>
      <c r="S810" s="1"/>
    </row>
    <row r="811" spans="1:19" s="48" customFormat="1" ht="31.5" customHeight="1" x14ac:dyDescent="0.2">
      <c r="A811" s="108"/>
      <c r="B811" s="29" t="s">
        <v>122</v>
      </c>
      <c r="C811" s="75">
        <v>942</v>
      </c>
      <c r="D811" s="76" t="s">
        <v>5</v>
      </c>
      <c r="E811" s="76" t="s">
        <v>10</v>
      </c>
      <c r="F811" s="31" t="s">
        <v>83</v>
      </c>
      <c r="G811" s="31" t="s">
        <v>116</v>
      </c>
      <c r="H811" s="31" t="s">
        <v>2</v>
      </c>
      <c r="I811" s="31" t="s">
        <v>589</v>
      </c>
      <c r="J811" s="76" t="s">
        <v>49</v>
      </c>
      <c r="K811" s="23">
        <v>947.2</v>
      </c>
      <c r="L811" s="1"/>
      <c r="M811" s="1"/>
      <c r="N811" s="1"/>
      <c r="O811" s="1"/>
      <c r="P811" s="1"/>
      <c r="Q811" s="1"/>
      <c r="R811" s="1"/>
      <c r="S811" s="1"/>
    </row>
    <row r="812" spans="1:19" s="48" customFormat="1" ht="18" customHeight="1" x14ac:dyDescent="0.2">
      <c r="A812" s="108"/>
      <c r="B812" s="29" t="s">
        <v>15</v>
      </c>
      <c r="C812" s="75">
        <v>942</v>
      </c>
      <c r="D812" s="31" t="s">
        <v>6</v>
      </c>
      <c r="E812" s="31"/>
      <c r="F812" s="31"/>
      <c r="G812" s="81"/>
      <c r="H812" s="31"/>
      <c r="I812" s="31"/>
      <c r="J812" s="31"/>
      <c r="K812" s="23">
        <f>K813+K830</f>
        <v>185382.5</v>
      </c>
      <c r="L812" s="1"/>
      <c r="M812" s="1"/>
      <c r="N812" s="1"/>
      <c r="O812" s="1"/>
      <c r="P812" s="1"/>
      <c r="Q812" s="1"/>
      <c r="R812" s="1"/>
      <c r="S812" s="1"/>
    </row>
    <row r="813" spans="1:19" s="48" customFormat="1" ht="18" customHeight="1" x14ac:dyDescent="0.2">
      <c r="A813" s="108"/>
      <c r="B813" s="29" t="s">
        <v>68</v>
      </c>
      <c r="C813" s="75">
        <v>942</v>
      </c>
      <c r="D813" s="31" t="s">
        <v>6</v>
      </c>
      <c r="E813" s="31" t="s">
        <v>17</v>
      </c>
      <c r="F813" s="31"/>
      <c r="G813" s="81"/>
      <c r="H813" s="31"/>
      <c r="I813" s="31"/>
      <c r="J813" s="31"/>
      <c r="K813" s="23">
        <f t="shared" ref="K813:K815" si="43">K814</f>
        <v>98258.400000000009</v>
      </c>
      <c r="L813" s="1"/>
      <c r="M813" s="1"/>
      <c r="N813" s="1"/>
      <c r="O813" s="1"/>
      <c r="P813" s="1"/>
      <c r="Q813" s="1"/>
      <c r="R813" s="1"/>
      <c r="S813" s="1"/>
    </row>
    <row r="814" spans="1:19" s="48" customFormat="1" ht="18" customHeight="1" x14ac:dyDescent="0.2">
      <c r="A814" s="108"/>
      <c r="B814" s="29" t="s">
        <v>384</v>
      </c>
      <c r="C814" s="75">
        <v>942</v>
      </c>
      <c r="D814" s="31" t="s">
        <v>6</v>
      </c>
      <c r="E814" s="31" t="s">
        <v>17</v>
      </c>
      <c r="F814" s="31" t="s">
        <v>23</v>
      </c>
      <c r="G814" s="81"/>
      <c r="H814" s="31"/>
      <c r="I814" s="31"/>
      <c r="J814" s="31"/>
      <c r="K814" s="23">
        <f>K815</f>
        <v>98258.400000000009</v>
      </c>
      <c r="L814" s="1"/>
      <c r="M814" s="1"/>
      <c r="N814" s="1"/>
      <c r="O814" s="1"/>
      <c r="P814" s="1"/>
      <c r="Q814" s="1"/>
      <c r="R814" s="1"/>
      <c r="S814" s="1"/>
    </row>
    <row r="815" spans="1:19" s="48" customFormat="1" ht="31.5" customHeight="1" x14ac:dyDescent="0.2">
      <c r="A815" s="108"/>
      <c r="B815" s="29" t="s">
        <v>439</v>
      </c>
      <c r="C815" s="75">
        <v>942</v>
      </c>
      <c r="D815" s="31" t="s">
        <v>6</v>
      </c>
      <c r="E815" s="31" t="s">
        <v>17</v>
      </c>
      <c r="F815" s="31" t="s">
        <v>23</v>
      </c>
      <c r="G815" s="81">
        <v>1</v>
      </c>
      <c r="H815" s="31"/>
      <c r="I815" s="31"/>
      <c r="J815" s="31"/>
      <c r="K815" s="23">
        <f t="shared" si="43"/>
        <v>98258.400000000009</v>
      </c>
      <c r="L815" s="1"/>
      <c r="M815" s="1"/>
      <c r="N815" s="1"/>
      <c r="O815" s="1"/>
      <c r="P815" s="1"/>
      <c r="Q815" s="1"/>
      <c r="R815" s="1"/>
      <c r="S815" s="1"/>
    </row>
    <row r="816" spans="1:19" s="48" customFormat="1" ht="63" customHeight="1" x14ac:dyDescent="0.2">
      <c r="A816" s="108"/>
      <c r="B816" s="29" t="s">
        <v>441</v>
      </c>
      <c r="C816" s="75">
        <v>942</v>
      </c>
      <c r="D816" s="31" t="s">
        <v>6</v>
      </c>
      <c r="E816" s="31" t="s">
        <v>17</v>
      </c>
      <c r="F816" s="31" t="s">
        <v>23</v>
      </c>
      <c r="G816" s="81">
        <v>1</v>
      </c>
      <c r="H816" s="31" t="s">
        <v>2</v>
      </c>
      <c r="I816" s="31"/>
      <c r="J816" s="31"/>
      <c r="K816" s="23">
        <f>K817+K820+K826+K828+K824</f>
        <v>98258.400000000009</v>
      </c>
      <c r="L816" s="1"/>
      <c r="M816" s="1"/>
      <c r="N816" s="1"/>
      <c r="O816" s="1"/>
      <c r="P816" s="1"/>
      <c r="Q816" s="1"/>
      <c r="R816" s="1"/>
      <c r="S816" s="1"/>
    </row>
    <row r="817" spans="1:19" s="48" customFormat="1" ht="18" customHeight="1" x14ac:dyDescent="0.2">
      <c r="A817" s="108"/>
      <c r="B817" s="29" t="s">
        <v>47</v>
      </c>
      <c r="C817" s="75">
        <v>942</v>
      </c>
      <c r="D817" s="31" t="s">
        <v>6</v>
      </c>
      <c r="E817" s="31" t="s">
        <v>17</v>
      </c>
      <c r="F817" s="31" t="s">
        <v>23</v>
      </c>
      <c r="G817" s="81">
        <v>1</v>
      </c>
      <c r="H817" s="31" t="s">
        <v>2</v>
      </c>
      <c r="I817" s="31" t="s">
        <v>78</v>
      </c>
      <c r="J817" s="31"/>
      <c r="K817" s="23">
        <f>K818+K819</f>
        <v>11125</v>
      </c>
      <c r="L817" s="1"/>
      <c r="M817" s="1"/>
      <c r="N817" s="1"/>
      <c r="O817" s="1"/>
      <c r="P817" s="1"/>
      <c r="Q817" s="1"/>
      <c r="R817" s="1"/>
      <c r="S817" s="1"/>
    </row>
    <row r="818" spans="1:19" s="48" customFormat="1" ht="53.25" customHeight="1" x14ac:dyDescent="0.2">
      <c r="A818" s="108"/>
      <c r="B818" s="29" t="s">
        <v>121</v>
      </c>
      <c r="C818" s="75">
        <v>942</v>
      </c>
      <c r="D818" s="31" t="s">
        <v>6</v>
      </c>
      <c r="E818" s="31" t="s">
        <v>17</v>
      </c>
      <c r="F818" s="31" t="s">
        <v>23</v>
      </c>
      <c r="G818" s="81">
        <v>1</v>
      </c>
      <c r="H818" s="31" t="s">
        <v>2</v>
      </c>
      <c r="I818" s="31" t="s">
        <v>78</v>
      </c>
      <c r="J818" s="31" t="s">
        <v>48</v>
      </c>
      <c r="K818" s="23">
        <f>10303.1+10.4</f>
        <v>10313.5</v>
      </c>
      <c r="L818" s="1"/>
      <c r="M818" s="1"/>
      <c r="N818" s="1"/>
      <c r="O818" s="1"/>
      <c r="P818" s="1"/>
      <c r="Q818" s="1"/>
      <c r="R818" s="1"/>
      <c r="S818" s="1"/>
    </row>
    <row r="819" spans="1:19" s="48" customFormat="1" ht="31.5" customHeight="1" x14ac:dyDescent="0.2">
      <c r="A819" s="108"/>
      <c r="B819" s="29" t="s">
        <v>122</v>
      </c>
      <c r="C819" s="75">
        <v>942</v>
      </c>
      <c r="D819" s="31" t="s">
        <v>6</v>
      </c>
      <c r="E819" s="31" t="s">
        <v>17</v>
      </c>
      <c r="F819" s="31" t="s">
        <v>23</v>
      </c>
      <c r="G819" s="81">
        <v>1</v>
      </c>
      <c r="H819" s="31" t="s">
        <v>2</v>
      </c>
      <c r="I819" s="31" t="s">
        <v>78</v>
      </c>
      <c r="J819" s="31" t="s">
        <v>49</v>
      </c>
      <c r="K819" s="23">
        <v>811.5</v>
      </c>
      <c r="L819" s="1"/>
      <c r="M819" s="1"/>
      <c r="N819" s="1"/>
      <c r="O819" s="1"/>
      <c r="P819" s="1"/>
      <c r="Q819" s="1"/>
      <c r="R819" s="1"/>
      <c r="S819" s="1"/>
    </row>
    <row r="820" spans="1:19" s="48" customFormat="1" ht="47.25" customHeight="1" x14ac:dyDescent="0.2">
      <c r="A820" s="108"/>
      <c r="B820" s="29" t="s">
        <v>66</v>
      </c>
      <c r="C820" s="75">
        <v>942</v>
      </c>
      <c r="D820" s="31" t="s">
        <v>6</v>
      </c>
      <c r="E820" s="31" t="s">
        <v>17</v>
      </c>
      <c r="F820" s="31" t="s">
        <v>23</v>
      </c>
      <c r="G820" s="81">
        <v>1</v>
      </c>
      <c r="H820" s="31" t="s">
        <v>2</v>
      </c>
      <c r="I820" s="31" t="s">
        <v>85</v>
      </c>
      <c r="J820" s="31"/>
      <c r="K820" s="23">
        <f>SUM(K821:K823)</f>
        <v>86145.600000000006</v>
      </c>
      <c r="L820" s="1"/>
      <c r="M820" s="1"/>
      <c r="N820" s="1"/>
      <c r="O820" s="1"/>
      <c r="P820" s="1"/>
      <c r="Q820" s="1"/>
      <c r="R820" s="1"/>
      <c r="S820" s="1"/>
    </row>
    <row r="821" spans="1:19" s="48" customFormat="1" ht="51.75" customHeight="1" x14ac:dyDescent="0.2">
      <c r="A821" s="108"/>
      <c r="B821" s="29" t="s">
        <v>121</v>
      </c>
      <c r="C821" s="75">
        <v>942</v>
      </c>
      <c r="D821" s="31" t="s">
        <v>6</v>
      </c>
      <c r="E821" s="31" t="s">
        <v>17</v>
      </c>
      <c r="F821" s="31" t="s">
        <v>23</v>
      </c>
      <c r="G821" s="81">
        <v>1</v>
      </c>
      <c r="H821" s="31" t="s">
        <v>2</v>
      </c>
      <c r="I821" s="31" t="s">
        <v>85</v>
      </c>
      <c r="J821" s="31" t="s">
        <v>48</v>
      </c>
      <c r="K821" s="23">
        <v>10696.8</v>
      </c>
      <c r="L821" s="1"/>
      <c r="M821" s="1"/>
      <c r="N821" s="1"/>
      <c r="O821" s="1"/>
      <c r="P821" s="1"/>
      <c r="Q821" s="1"/>
      <c r="R821" s="1"/>
      <c r="S821" s="1"/>
    </row>
    <row r="822" spans="1:19" s="48" customFormat="1" ht="31.5" customHeight="1" x14ac:dyDescent="0.2">
      <c r="A822" s="108"/>
      <c r="B822" s="29" t="s">
        <v>122</v>
      </c>
      <c r="C822" s="75">
        <v>942</v>
      </c>
      <c r="D822" s="31" t="s">
        <v>6</v>
      </c>
      <c r="E822" s="31" t="s">
        <v>17</v>
      </c>
      <c r="F822" s="31" t="s">
        <v>23</v>
      </c>
      <c r="G822" s="81">
        <v>1</v>
      </c>
      <c r="H822" s="31" t="s">
        <v>2</v>
      </c>
      <c r="I822" s="31" t="s">
        <v>85</v>
      </c>
      <c r="J822" s="31" t="s">
        <v>49</v>
      </c>
      <c r="K822" s="23">
        <v>430.7</v>
      </c>
      <c r="L822" s="1"/>
      <c r="M822" s="1"/>
      <c r="N822" s="1"/>
      <c r="O822" s="1"/>
      <c r="P822" s="1"/>
      <c r="Q822" s="1"/>
      <c r="R822" s="1"/>
      <c r="S822" s="1"/>
    </row>
    <row r="823" spans="1:19" s="48" customFormat="1" ht="31.5" customHeight="1" x14ac:dyDescent="0.2">
      <c r="A823" s="108"/>
      <c r="B823" s="38" t="s">
        <v>120</v>
      </c>
      <c r="C823" s="75">
        <v>942</v>
      </c>
      <c r="D823" s="31" t="s">
        <v>6</v>
      </c>
      <c r="E823" s="31" t="s">
        <v>17</v>
      </c>
      <c r="F823" s="31" t="s">
        <v>23</v>
      </c>
      <c r="G823" s="81">
        <v>1</v>
      </c>
      <c r="H823" s="31" t="s">
        <v>2</v>
      </c>
      <c r="I823" s="31" t="s">
        <v>85</v>
      </c>
      <c r="J823" s="31" t="s">
        <v>59</v>
      </c>
      <c r="K823" s="23">
        <v>75018.100000000006</v>
      </c>
      <c r="L823" s="1"/>
      <c r="M823" s="1"/>
      <c r="N823" s="1"/>
      <c r="O823" s="1"/>
      <c r="P823" s="1"/>
      <c r="Q823" s="1"/>
      <c r="R823" s="1"/>
      <c r="S823" s="1"/>
    </row>
    <row r="824" spans="1:19" s="48" customFormat="1" ht="47.25" customHeight="1" x14ac:dyDescent="0.2">
      <c r="A824" s="108"/>
      <c r="B824" s="38" t="s">
        <v>580</v>
      </c>
      <c r="C824" s="75">
        <v>942</v>
      </c>
      <c r="D824" s="31" t="s">
        <v>6</v>
      </c>
      <c r="E824" s="31" t="s">
        <v>17</v>
      </c>
      <c r="F824" s="31" t="s">
        <v>23</v>
      </c>
      <c r="G824" s="81">
        <v>1</v>
      </c>
      <c r="H824" s="31" t="s">
        <v>2</v>
      </c>
      <c r="I824" s="31" t="s">
        <v>579</v>
      </c>
      <c r="J824" s="31"/>
      <c r="K824" s="23">
        <f>K825</f>
        <v>688.5</v>
      </c>
      <c r="L824" s="1"/>
      <c r="M824" s="1"/>
      <c r="N824" s="1"/>
      <c r="O824" s="1"/>
      <c r="P824" s="1"/>
      <c r="Q824" s="1"/>
      <c r="R824" s="1"/>
      <c r="S824" s="1"/>
    </row>
    <row r="825" spans="1:19" s="48" customFormat="1" ht="31.5" customHeight="1" x14ac:dyDescent="0.2">
      <c r="A825" s="108"/>
      <c r="B825" s="29" t="s">
        <v>122</v>
      </c>
      <c r="C825" s="75">
        <v>942</v>
      </c>
      <c r="D825" s="31" t="s">
        <v>6</v>
      </c>
      <c r="E825" s="31" t="s">
        <v>17</v>
      </c>
      <c r="F825" s="31" t="s">
        <v>23</v>
      </c>
      <c r="G825" s="81">
        <v>1</v>
      </c>
      <c r="H825" s="31" t="s">
        <v>2</v>
      </c>
      <c r="I825" s="31" t="s">
        <v>579</v>
      </c>
      <c r="J825" s="31" t="s">
        <v>49</v>
      </c>
      <c r="K825" s="23">
        <v>688.5</v>
      </c>
      <c r="L825" s="1"/>
      <c r="M825" s="1"/>
      <c r="N825" s="1"/>
      <c r="O825" s="1"/>
      <c r="P825" s="1"/>
      <c r="Q825" s="1"/>
      <c r="R825" s="1"/>
      <c r="S825" s="1"/>
    </row>
    <row r="826" spans="1:19" s="48" customFormat="1" ht="18" customHeight="1" x14ac:dyDescent="0.2">
      <c r="A826" s="108"/>
      <c r="B826" s="29" t="s">
        <v>230</v>
      </c>
      <c r="C826" s="75">
        <v>942</v>
      </c>
      <c r="D826" s="31" t="s">
        <v>6</v>
      </c>
      <c r="E826" s="31" t="s">
        <v>17</v>
      </c>
      <c r="F826" s="31" t="s">
        <v>23</v>
      </c>
      <c r="G826" s="81">
        <v>1</v>
      </c>
      <c r="H826" s="31" t="s">
        <v>2</v>
      </c>
      <c r="I826" s="31" t="s">
        <v>229</v>
      </c>
      <c r="J826" s="31"/>
      <c r="K826" s="23">
        <f>K827</f>
        <v>37.299999999999997</v>
      </c>
      <c r="L826" s="1"/>
      <c r="M826" s="1"/>
      <c r="N826" s="1"/>
      <c r="O826" s="1"/>
      <c r="P826" s="1"/>
      <c r="Q826" s="1"/>
      <c r="R826" s="1"/>
      <c r="S826" s="1"/>
    </row>
    <row r="827" spans="1:19" s="48" customFormat="1" ht="31.5" customHeight="1" x14ac:dyDescent="0.2">
      <c r="A827" s="108"/>
      <c r="B827" s="29" t="s">
        <v>122</v>
      </c>
      <c r="C827" s="75">
        <v>942</v>
      </c>
      <c r="D827" s="31" t="s">
        <v>6</v>
      </c>
      <c r="E827" s="31" t="s">
        <v>17</v>
      </c>
      <c r="F827" s="31" t="s">
        <v>23</v>
      </c>
      <c r="G827" s="81">
        <v>1</v>
      </c>
      <c r="H827" s="31" t="s">
        <v>2</v>
      </c>
      <c r="I827" s="31" t="s">
        <v>229</v>
      </c>
      <c r="J827" s="31" t="s">
        <v>49</v>
      </c>
      <c r="K827" s="23">
        <v>37.299999999999997</v>
      </c>
      <c r="L827" s="1"/>
      <c r="M827" s="1"/>
      <c r="N827" s="1"/>
      <c r="O827" s="1"/>
      <c r="P827" s="1"/>
      <c r="Q827" s="1"/>
      <c r="R827" s="1"/>
      <c r="S827" s="1"/>
    </row>
    <row r="828" spans="1:19" s="48" customFormat="1" ht="31.5" customHeight="1" x14ac:dyDescent="0.2">
      <c r="A828" s="108"/>
      <c r="B828" s="29" t="s">
        <v>237</v>
      </c>
      <c r="C828" s="75">
        <v>942</v>
      </c>
      <c r="D828" s="31" t="s">
        <v>6</v>
      </c>
      <c r="E828" s="31" t="s">
        <v>17</v>
      </c>
      <c r="F828" s="31" t="s">
        <v>23</v>
      </c>
      <c r="G828" s="81">
        <v>1</v>
      </c>
      <c r="H828" s="31" t="s">
        <v>2</v>
      </c>
      <c r="I828" s="31" t="s">
        <v>236</v>
      </c>
      <c r="J828" s="31"/>
      <c r="K828" s="23">
        <f>K829</f>
        <v>262</v>
      </c>
      <c r="L828" s="1"/>
      <c r="M828" s="1"/>
      <c r="N828" s="1"/>
      <c r="O828" s="1"/>
      <c r="P828" s="1"/>
      <c r="Q828" s="1"/>
      <c r="R828" s="1"/>
      <c r="S828" s="1"/>
    </row>
    <row r="829" spans="1:19" s="48" customFormat="1" ht="31.5" customHeight="1" x14ac:dyDescent="0.2">
      <c r="A829" s="108"/>
      <c r="B829" s="29" t="s">
        <v>122</v>
      </c>
      <c r="C829" s="75">
        <v>942</v>
      </c>
      <c r="D829" s="31" t="s">
        <v>6</v>
      </c>
      <c r="E829" s="31" t="s">
        <v>17</v>
      </c>
      <c r="F829" s="31" t="s">
        <v>23</v>
      </c>
      <c r="G829" s="81">
        <v>1</v>
      </c>
      <c r="H829" s="31" t="s">
        <v>2</v>
      </c>
      <c r="I829" s="31" t="s">
        <v>236</v>
      </c>
      <c r="J829" s="31" t="s">
        <v>49</v>
      </c>
      <c r="K829" s="23">
        <v>262</v>
      </c>
      <c r="L829" s="1"/>
      <c r="M829" s="1"/>
      <c r="N829" s="1"/>
      <c r="O829" s="1"/>
      <c r="P829" s="1"/>
      <c r="Q829" s="1"/>
      <c r="R829" s="1"/>
      <c r="S829" s="1"/>
    </row>
    <row r="830" spans="1:19" s="48" customFormat="1" ht="18" customHeight="1" x14ac:dyDescent="0.2">
      <c r="A830" s="108"/>
      <c r="B830" s="29" t="s">
        <v>446</v>
      </c>
      <c r="C830" s="75">
        <v>942</v>
      </c>
      <c r="D830" s="31" t="s">
        <v>6</v>
      </c>
      <c r="E830" s="31" t="s">
        <v>24</v>
      </c>
      <c r="F830" s="31"/>
      <c r="G830" s="81"/>
      <c r="H830" s="31"/>
      <c r="I830" s="31"/>
      <c r="J830" s="31"/>
      <c r="K830" s="23">
        <f>SUM(K831)</f>
        <v>87124.1</v>
      </c>
      <c r="L830" s="1"/>
      <c r="M830" s="1"/>
      <c r="N830" s="1"/>
      <c r="O830" s="1"/>
      <c r="P830" s="1"/>
      <c r="Q830" s="1"/>
      <c r="R830" s="1"/>
      <c r="S830" s="1"/>
    </row>
    <row r="831" spans="1:19" s="48" customFormat="1" ht="18" customHeight="1" x14ac:dyDescent="0.2">
      <c r="A831" s="108"/>
      <c r="B831" s="29" t="s">
        <v>384</v>
      </c>
      <c r="C831" s="75">
        <v>942</v>
      </c>
      <c r="D831" s="31" t="s">
        <v>6</v>
      </c>
      <c r="E831" s="31" t="s">
        <v>24</v>
      </c>
      <c r="F831" s="31" t="s">
        <v>23</v>
      </c>
      <c r="G831" s="81"/>
      <c r="H831" s="31"/>
      <c r="I831" s="31"/>
      <c r="J831" s="31"/>
      <c r="K831" s="23">
        <f>SUM(K832)</f>
        <v>87124.1</v>
      </c>
      <c r="L831" s="1"/>
      <c r="M831" s="1"/>
      <c r="N831" s="1"/>
      <c r="O831" s="1"/>
      <c r="P831" s="1"/>
      <c r="Q831" s="1"/>
      <c r="R831" s="1"/>
      <c r="S831" s="1"/>
    </row>
    <row r="832" spans="1:19" ht="47.25" customHeight="1" x14ac:dyDescent="0.2">
      <c r="A832" s="108"/>
      <c r="B832" s="29" t="s">
        <v>440</v>
      </c>
      <c r="C832" s="75">
        <v>942</v>
      </c>
      <c r="D832" s="31" t="s">
        <v>6</v>
      </c>
      <c r="E832" s="31" t="s">
        <v>24</v>
      </c>
      <c r="F832" s="31" t="s">
        <v>23</v>
      </c>
      <c r="G832" s="81">
        <v>2</v>
      </c>
      <c r="H832" s="31"/>
      <c r="I832" s="31"/>
      <c r="J832" s="31"/>
      <c r="K832" s="23">
        <f>K833</f>
        <v>87124.1</v>
      </c>
    </row>
    <row r="833" spans="1:19" ht="18" customHeight="1" x14ac:dyDescent="0.2">
      <c r="A833" s="108"/>
      <c r="B833" s="29" t="s">
        <v>442</v>
      </c>
      <c r="C833" s="75">
        <v>942</v>
      </c>
      <c r="D833" s="31" t="s">
        <v>6</v>
      </c>
      <c r="E833" s="31" t="s">
        <v>24</v>
      </c>
      <c r="F833" s="31" t="s">
        <v>23</v>
      </c>
      <c r="G833" s="81">
        <v>2</v>
      </c>
      <c r="H833" s="31" t="s">
        <v>2</v>
      </c>
      <c r="I833" s="31"/>
      <c r="J833" s="31"/>
      <c r="K833" s="23">
        <f>SUM(K834+K836)</f>
        <v>87124.1</v>
      </c>
    </row>
    <row r="834" spans="1:19" ht="47.25" customHeight="1" x14ac:dyDescent="0.2">
      <c r="A834" s="108"/>
      <c r="B834" s="36" t="s">
        <v>605</v>
      </c>
      <c r="C834" s="75">
        <v>942</v>
      </c>
      <c r="D834" s="31" t="s">
        <v>6</v>
      </c>
      <c r="E834" s="31" t="s">
        <v>24</v>
      </c>
      <c r="F834" s="31" t="s">
        <v>23</v>
      </c>
      <c r="G834" s="81">
        <v>2</v>
      </c>
      <c r="H834" s="31" t="s">
        <v>2</v>
      </c>
      <c r="I834" s="31" t="s">
        <v>601</v>
      </c>
      <c r="J834" s="31"/>
      <c r="K834" s="23">
        <f>K835</f>
        <v>71824.100000000006</v>
      </c>
    </row>
    <row r="835" spans="1:19" ht="31.5" customHeight="1" x14ac:dyDescent="0.2">
      <c r="A835" s="108"/>
      <c r="B835" s="29" t="s">
        <v>122</v>
      </c>
      <c r="C835" s="75">
        <v>942</v>
      </c>
      <c r="D835" s="31" t="s">
        <v>6</v>
      </c>
      <c r="E835" s="31" t="s">
        <v>24</v>
      </c>
      <c r="F835" s="31" t="s">
        <v>23</v>
      </c>
      <c r="G835" s="81">
        <v>2</v>
      </c>
      <c r="H835" s="31" t="s">
        <v>2</v>
      </c>
      <c r="I835" s="31" t="s">
        <v>601</v>
      </c>
      <c r="J835" s="31" t="s">
        <v>49</v>
      </c>
      <c r="K835" s="23">
        <f>71714.3+109.8</f>
        <v>71824.100000000006</v>
      </c>
    </row>
    <row r="836" spans="1:19" ht="18" customHeight="1" x14ac:dyDescent="0.2">
      <c r="A836" s="108"/>
      <c r="B836" s="36" t="s">
        <v>608</v>
      </c>
      <c r="C836" s="75">
        <v>942</v>
      </c>
      <c r="D836" s="31" t="s">
        <v>6</v>
      </c>
      <c r="E836" s="31" t="s">
        <v>24</v>
      </c>
      <c r="F836" s="31" t="s">
        <v>23</v>
      </c>
      <c r="G836" s="81">
        <v>2</v>
      </c>
      <c r="H836" s="31" t="s">
        <v>2</v>
      </c>
      <c r="I836" s="31" t="s">
        <v>604</v>
      </c>
      <c r="J836" s="31"/>
      <c r="K836" s="40">
        <f>K837</f>
        <v>15300</v>
      </c>
    </row>
    <row r="837" spans="1:19" ht="31.5" customHeight="1" x14ac:dyDescent="0.2">
      <c r="A837" s="108"/>
      <c r="B837" s="29" t="s">
        <v>122</v>
      </c>
      <c r="C837" s="75">
        <v>942</v>
      </c>
      <c r="D837" s="31" t="s">
        <v>6</v>
      </c>
      <c r="E837" s="31" t="s">
        <v>24</v>
      </c>
      <c r="F837" s="31" t="s">
        <v>23</v>
      </c>
      <c r="G837" s="81">
        <v>2</v>
      </c>
      <c r="H837" s="31" t="s">
        <v>2</v>
      </c>
      <c r="I837" s="31" t="s">
        <v>604</v>
      </c>
      <c r="J837" s="31" t="s">
        <v>49</v>
      </c>
      <c r="K837" s="40">
        <f>1000+600+2000+10000+700+1000</f>
        <v>15300</v>
      </c>
    </row>
    <row r="838" spans="1:19" s="48" customFormat="1" ht="18" customHeight="1" x14ac:dyDescent="0.2">
      <c r="A838" s="108"/>
      <c r="B838" s="29" t="s">
        <v>18</v>
      </c>
      <c r="C838" s="95">
        <v>942</v>
      </c>
      <c r="D838" s="96" t="s">
        <v>8</v>
      </c>
      <c r="E838" s="96"/>
      <c r="F838" s="96"/>
      <c r="G838" s="97"/>
      <c r="H838" s="96"/>
      <c r="I838" s="96"/>
      <c r="J838" s="96"/>
      <c r="K838" s="98">
        <f>SUM(K839)</f>
        <v>25.1</v>
      </c>
      <c r="L838" s="1"/>
      <c r="M838" s="1"/>
      <c r="N838" s="1"/>
      <c r="O838" s="1"/>
      <c r="P838" s="1"/>
      <c r="Q838" s="1"/>
      <c r="R838" s="1"/>
      <c r="S838" s="1"/>
    </row>
    <row r="839" spans="1:19" s="48" customFormat="1" ht="18.75" customHeight="1" x14ac:dyDescent="0.2">
      <c r="A839" s="108"/>
      <c r="B839" s="29" t="s">
        <v>231</v>
      </c>
      <c r="C839" s="75">
        <v>942</v>
      </c>
      <c r="D839" s="31" t="s">
        <v>8</v>
      </c>
      <c r="E839" s="31" t="s">
        <v>7</v>
      </c>
      <c r="F839" s="31"/>
      <c r="G839" s="81"/>
      <c r="H839" s="31"/>
      <c r="I839" s="31"/>
      <c r="J839" s="31"/>
      <c r="K839" s="23">
        <f>SUM(K840)</f>
        <v>25.1</v>
      </c>
      <c r="L839" s="1"/>
      <c r="M839" s="1"/>
      <c r="N839" s="1"/>
      <c r="O839" s="1"/>
      <c r="P839" s="1"/>
      <c r="Q839" s="1"/>
      <c r="R839" s="1"/>
      <c r="S839" s="1"/>
    </row>
    <row r="840" spans="1:19" s="48" customFormat="1" ht="31.5" customHeight="1" x14ac:dyDescent="0.2">
      <c r="A840" s="108"/>
      <c r="B840" s="29" t="s">
        <v>266</v>
      </c>
      <c r="C840" s="75">
        <v>942</v>
      </c>
      <c r="D840" s="31" t="s">
        <v>8</v>
      </c>
      <c r="E840" s="31" t="s">
        <v>7</v>
      </c>
      <c r="F840" s="31" t="s">
        <v>23</v>
      </c>
      <c r="G840" s="81"/>
      <c r="H840" s="31"/>
      <c r="I840" s="31"/>
      <c r="J840" s="31"/>
      <c r="K840" s="23">
        <f>SUM(K841)</f>
        <v>25.1</v>
      </c>
      <c r="L840" s="1"/>
      <c r="M840" s="1"/>
      <c r="N840" s="1"/>
      <c r="O840" s="1"/>
      <c r="P840" s="1"/>
      <c r="Q840" s="1"/>
      <c r="R840" s="1"/>
      <c r="S840" s="1"/>
    </row>
    <row r="841" spans="1:19" s="48" customFormat="1" ht="31.5" customHeight="1" x14ac:dyDescent="0.2">
      <c r="A841" s="108"/>
      <c r="B841" s="29" t="s">
        <v>482</v>
      </c>
      <c r="C841" s="75">
        <v>942</v>
      </c>
      <c r="D841" s="31" t="s">
        <v>8</v>
      </c>
      <c r="E841" s="31" t="s">
        <v>7</v>
      </c>
      <c r="F841" s="31" t="s">
        <v>23</v>
      </c>
      <c r="G841" s="81">
        <v>1</v>
      </c>
      <c r="H841" s="31"/>
      <c r="I841" s="31"/>
      <c r="J841" s="31"/>
      <c r="K841" s="23">
        <f>SUM(K842)</f>
        <v>25.1</v>
      </c>
      <c r="L841" s="1"/>
      <c r="M841" s="1"/>
      <c r="N841" s="1"/>
      <c r="O841" s="1"/>
      <c r="P841" s="1"/>
      <c r="Q841" s="1"/>
      <c r="R841" s="1"/>
      <c r="S841" s="1"/>
    </row>
    <row r="842" spans="1:19" s="48" customFormat="1" ht="63" customHeight="1" x14ac:dyDescent="0.2">
      <c r="A842" s="108"/>
      <c r="B842" s="29" t="s">
        <v>441</v>
      </c>
      <c r="C842" s="75">
        <v>942</v>
      </c>
      <c r="D842" s="31" t="s">
        <v>8</v>
      </c>
      <c r="E842" s="31" t="s">
        <v>7</v>
      </c>
      <c r="F842" s="31" t="s">
        <v>23</v>
      </c>
      <c r="G842" s="81">
        <v>1</v>
      </c>
      <c r="H842" s="31" t="s">
        <v>2</v>
      </c>
      <c r="I842" s="31"/>
      <c r="J842" s="31"/>
      <c r="K842" s="23">
        <f>SUM(K843)</f>
        <v>25.1</v>
      </c>
      <c r="L842" s="1"/>
      <c r="M842" s="1"/>
      <c r="N842" s="1"/>
      <c r="O842" s="1"/>
      <c r="P842" s="1"/>
      <c r="Q842" s="1"/>
      <c r="R842" s="1"/>
      <c r="S842" s="1"/>
    </row>
    <row r="843" spans="1:19" s="48" customFormat="1" ht="18" customHeight="1" x14ac:dyDescent="0.2">
      <c r="A843" s="108"/>
      <c r="B843" s="29" t="s">
        <v>233</v>
      </c>
      <c r="C843" s="75">
        <v>942</v>
      </c>
      <c r="D843" s="31" t="s">
        <v>8</v>
      </c>
      <c r="E843" s="31" t="s">
        <v>7</v>
      </c>
      <c r="F843" s="31" t="s">
        <v>23</v>
      </c>
      <c r="G843" s="81">
        <v>1</v>
      </c>
      <c r="H843" s="31" t="s">
        <v>2</v>
      </c>
      <c r="I843" s="31" t="s">
        <v>232</v>
      </c>
      <c r="J843" s="31"/>
      <c r="K843" s="23">
        <f>K844</f>
        <v>25.1</v>
      </c>
      <c r="L843" s="1"/>
      <c r="M843" s="1"/>
      <c r="N843" s="1"/>
      <c r="O843" s="1"/>
      <c r="P843" s="1"/>
      <c r="Q843" s="1"/>
      <c r="R843" s="1"/>
      <c r="S843" s="1"/>
    </row>
    <row r="844" spans="1:19" ht="31.5" customHeight="1" x14ac:dyDescent="0.2">
      <c r="A844" s="108"/>
      <c r="B844" s="29" t="s">
        <v>122</v>
      </c>
      <c r="C844" s="75">
        <v>942</v>
      </c>
      <c r="D844" s="31" t="s">
        <v>8</v>
      </c>
      <c r="E844" s="31" t="s">
        <v>7</v>
      </c>
      <c r="F844" s="31" t="s">
        <v>23</v>
      </c>
      <c r="G844" s="81">
        <v>1</v>
      </c>
      <c r="H844" s="31" t="s">
        <v>2</v>
      </c>
      <c r="I844" s="31" t="s">
        <v>232</v>
      </c>
      <c r="J844" s="31" t="s">
        <v>49</v>
      </c>
      <c r="K844" s="23">
        <v>25.1</v>
      </c>
    </row>
    <row r="845" spans="1:19" ht="31.5" customHeight="1" x14ac:dyDescent="0.2">
      <c r="A845" s="108" t="s">
        <v>10</v>
      </c>
      <c r="B845" s="29" t="s">
        <v>385</v>
      </c>
      <c r="C845" s="76" t="s">
        <v>125</v>
      </c>
      <c r="D845" s="31"/>
      <c r="E845" s="31"/>
      <c r="F845" s="31"/>
      <c r="G845" s="31"/>
      <c r="H845" s="31"/>
      <c r="I845" s="31"/>
      <c r="J845" s="31"/>
      <c r="K845" s="23">
        <f>SUM(K846+K870)</f>
        <v>22790</v>
      </c>
    </row>
    <row r="846" spans="1:19" ht="18" customHeight="1" x14ac:dyDescent="0.2">
      <c r="A846" s="108"/>
      <c r="B846" s="29" t="s">
        <v>1</v>
      </c>
      <c r="C846" s="76" t="s">
        <v>125</v>
      </c>
      <c r="D846" s="31" t="s">
        <v>2</v>
      </c>
      <c r="E846" s="31"/>
      <c r="F846" s="31"/>
      <c r="G846" s="31"/>
      <c r="H846" s="31"/>
      <c r="I846" s="31"/>
      <c r="J846" s="31"/>
      <c r="K846" s="23">
        <f t="shared" ref="K846:K848" si="44">SUM(K847)</f>
        <v>22718.2</v>
      </c>
    </row>
    <row r="847" spans="1:19" ht="18" customHeight="1" x14ac:dyDescent="0.2">
      <c r="A847" s="108"/>
      <c r="B847" s="29" t="s">
        <v>9</v>
      </c>
      <c r="C847" s="76" t="s">
        <v>125</v>
      </c>
      <c r="D847" s="31" t="s">
        <v>2</v>
      </c>
      <c r="E847" s="31" t="s">
        <v>40</v>
      </c>
      <c r="F847" s="31"/>
      <c r="G847" s="31"/>
      <c r="H847" s="31"/>
      <c r="I847" s="31"/>
      <c r="J847" s="31"/>
      <c r="K847" s="23">
        <f>SUM(K848)</f>
        <v>22718.2</v>
      </c>
    </row>
    <row r="848" spans="1:19" ht="31.5" customHeight="1" x14ac:dyDescent="0.2">
      <c r="A848" s="108"/>
      <c r="B848" s="29" t="s">
        <v>327</v>
      </c>
      <c r="C848" s="76" t="s">
        <v>125</v>
      </c>
      <c r="D848" s="31" t="s">
        <v>2</v>
      </c>
      <c r="E848" s="31" t="s">
        <v>40</v>
      </c>
      <c r="F848" s="31" t="s">
        <v>127</v>
      </c>
      <c r="G848" s="31"/>
      <c r="H848" s="31"/>
      <c r="I848" s="31"/>
      <c r="J848" s="31"/>
      <c r="K848" s="23">
        <f t="shared" si="44"/>
        <v>22718.2</v>
      </c>
    </row>
    <row r="849" spans="1:19" ht="31.5" customHeight="1" x14ac:dyDescent="0.2">
      <c r="A849" s="108"/>
      <c r="B849" s="29" t="s">
        <v>328</v>
      </c>
      <c r="C849" s="76" t="s">
        <v>125</v>
      </c>
      <c r="D849" s="31" t="s">
        <v>2</v>
      </c>
      <c r="E849" s="31" t="s">
        <v>40</v>
      </c>
      <c r="F849" s="31" t="s">
        <v>127</v>
      </c>
      <c r="G849" s="31" t="s">
        <v>90</v>
      </c>
      <c r="H849" s="31"/>
      <c r="I849" s="31"/>
      <c r="J849" s="31"/>
      <c r="K849" s="23">
        <f>SUM(K850+K859+K862+K865)</f>
        <v>22718.2</v>
      </c>
    </row>
    <row r="850" spans="1:19" ht="47.25" customHeight="1" x14ac:dyDescent="0.2">
      <c r="A850" s="108"/>
      <c r="B850" s="29" t="s">
        <v>386</v>
      </c>
      <c r="C850" s="76" t="s">
        <v>125</v>
      </c>
      <c r="D850" s="31" t="s">
        <v>2</v>
      </c>
      <c r="E850" s="31" t="s">
        <v>40</v>
      </c>
      <c r="F850" s="31" t="s">
        <v>127</v>
      </c>
      <c r="G850" s="31" t="s">
        <v>90</v>
      </c>
      <c r="H850" s="31" t="s">
        <v>2</v>
      </c>
      <c r="I850" s="31"/>
      <c r="J850" s="31"/>
      <c r="K850" s="23">
        <f>SUM(K851+K855+K857)</f>
        <v>11365.500000000002</v>
      </c>
    </row>
    <row r="851" spans="1:19" ht="18" customHeight="1" x14ac:dyDescent="0.2">
      <c r="A851" s="108"/>
      <c r="B851" s="29" t="s">
        <v>47</v>
      </c>
      <c r="C851" s="76" t="s">
        <v>125</v>
      </c>
      <c r="D851" s="31" t="s">
        <v>2</v>
      </c>
      <c r="E851" s="31" t="s">
        <v>40</v>
      </c>
      <c r="F851" s="31" t="s">
        <v>127</v>
      </c>
      <c r="G851" s="31" t="s">
        <v>90</v>
      </c>
      <c r="H851" s="31" t="s">
        <v>2</v>
      </c>
      <c r="I851" s="31" t="s">
        <v>78</v>
      </c>
      <c r="J851" s="31"/>
      <c r="K851" s="23">
        <f>SUM(K852:K854)</f>
        <v>11276.2</v>
      </c>
    </row>
    <row r="852" spans="1:19" ht="52.5" customHeight="1" x14ac:dyDescent="0.2">
      <c r="A852" s="108"/>
      <c r="B852" s="29" t="s">
        <v>121</v>
      </c>
      <c r="C852" s="76" t="s">
        <v>125</v>
      </c>
      <c r="D852" s="31" t="s">
        <v>2</v>
      </c>
      <c r="E852" s="31" t="s">
        <v>40</v>
      </c>
      <c r="F852" s="31" t="s">
        <v>127</v>
      </c>
      <c r="G852" s="31" t="s">
        <v>90</v>
      </c>
      <c r="H852" s="31" t="s">
        <v>2</v>
      </c>
      <c r="I852" s="31" t="s">
        <v>78</v>
      </c>
      <c r="J852" s="31" t="s">
        <v>48</v>
      </c>
      <c r="K852" s="23">
        <v>11064.6</v>
      </c>
    </row>
    <row r="853" spans="1:19" ht="31.5" customHeight="1" x14ac:dyDescent="0.2">
      <c r="A853" s="108"/>
      <c r="B853" s="29" t="s">
        <v>122</v>
      </c>
      <c r="C853" s="76" t="s">
        <v>125</v>
      </c>
      <c r="D853" s="31" t="s">
        <v>2</v>
      </c>
      <c r="E853" s="31" t="s">
        <v>40</v>
      </c>
      <c r="F853" s="31" t="s">
        <v>127</v>
      </c>
      <c r="G853" s="31" t="s">
        <v>90</v>
      </c>
      <c r="H853" s="31" t="s">
        <v>2</v>
      </c>
      <c r="I853" s="31" t="s">
        <v>78</v>
      </c>
      <c r="J853" s="31" t="s">
        <v>49</v>
      </c>
      <c r="K853" s="23">
        <v>203.6</v>
      </c>
    </row>
    <row r="854" spans="1:19" ht="18" customHeight="1" x14ac:dyDescent="0.2">
      <c r="A854" s="108"/>
      <c r="B854" s="29" t="s">
        <v>50</v>
      </c>
      <c r="C854" s="76" t="s">
        <v>125</v>
      </c>
      <c r="D854" s="31" t="s">
        <v>2</v>
      </c>
      <c r="E854" s="31" t="s">
        <v>40</v>
      </c>
      <c r="F854" s="31" t="s">
        <v>127</v>
      </c>
      <c r="G854" s="31" t="s">
        <v>90</v>
      </c>
      <c r="H854" s="31" t="s">
        <v>2</v>
      </c>
      <c r="I854" s="31" t="s">
        <v>78</v>
      </c>
      <c r="J854" s="31" t="s">
        <v>51</v>
      </c>
      <c r="K854" s="23">
        <v>8</v>
      </c>
    </row>
    <row r="855" spans="1:19" s="48" customFormat="1" ht="18" customHeight="1" x14ac:dyDescent="0.2">
      <c r="A855" s="108"/>
      <c r="B855" s="29" t="s">
        <v>230</v>
      </c>
      <c r="C855" s="75">
        <v>947</v>
      </c>
      <c r="D855" s="31" t="s">
        <v>2</v>
      </c>
      <c r="E855" s="31" t="s">
        <v>40</v>
      </c>
      <c r="F855" s="31" t="s">
        <v>127</v>
      </c>
      <c r="G855" s="81">
        <v>1</v>
      </c>
      <c r="H855" s="31" t="s">
        <v>2</v>
      </c>
      <c r="I855" s="31" t="s">
        <v>229</v>
      </c>
      <c r="J855" s="31"/>
      <c r="K855" s="23">
        <f>SUM(K856)</f>
        <v>31.7</v>
      </c>
      <c r="L855" s="1"/>
      <c r="M855" s="1"/>
      <c r="N855" s="1"/>
      <c r="O855" s="1"/>
      <c r="P855" s="1"/>
      <c r="Q855" s="1"/>
      <c r="R855" s="1"/>
      <c r="S855" s="1"/>
    </row>
    <row r="856" spans="1:19" s="48" customFormat="1" ht="31.5" customHeight="1" x14ac:dyDescent="0.2">
      <c r="A856" s="108"/>
      <c r="B856" s="29" t="s">
        <v>122</v>
      </c>
      <c r="C856" s="75">
        <v>947</v>
      </c>
      <c r="D856" s="31" t="s">
        <v>2</v>
      </c>
      <c r="E856" s="31" t="s">
        <v>40</v>
      </c>
      <c r="F856" s="31" t="s">
        <v>127</v>
      </c>
      <c r="G856" s="81">
        <v>1</v>
      </c>
      <c r="H856" s="31" t="s">
        <v>2</v>
      </c>
      <c r="I856" s="31" t="s">
        <v>229</v>
      </c>
      <c r="J856" s="31" t="s">
        <v>49</v>
      </c>
      <c r="K856" s="23">
        <v>31.7</v>
      </c>
      <c r="L856" s="1"/>
      <c r="M856" s="1"/>
      <c r="N856" s="1"/>
      <c r="O856" s="1"/>
      <c r="P856" s="1"/>
      <c r="Q856" s="1"/>
      <c r="R856" s="1"/>
      <c r="S856" s="1"/>
    </row>
    <row r="857" spans="1:19" s="48" customFormat="1" ht="31.5" customHeight="1" x14ac:dyDescent="0.2">
      <c r="A857" s="108"/>
      <c r="B857" s="29" t="s">
        <v>234</v>
      </c>
      <c r="C857" s="75">
        <v>947</v>
      </c>
      <c r="D857" s="31" t="s">
        <v>2</v>
      </c>
      <c r="E857" s="31" t="s">
        <v>40</v>
      </c>
      <c r="F857" s="31" t="s">
        <v>127</v>
      </c>
      <c r="G857" s="81">
        <v>1</v>
      </c>
      <c r="H857" s="31" t="s">
        <v>2</v>
      </c>
      <c r="I857" s="31" t="s">
        <v>235</v>
      </c>
      <c r="J857" s="31"/>
      <c r="K857" s="23">
        <f>SUM(K858)</f>
        <v>57.6</v>
      </c>
      <c r="L857" s="1"/>
      <c r="M857" s="1"/>
      <c r="N857" s="1"/>
      <c r="O857" s="1"/>
      <c r="P857" s="1"/>
      <c r="Q857" s="1"/>
      <c r="R857" s="1"/>
      <c r="S857" s="1"/>
    </row>
    <row r="858" spans="1:19" s="48" customFormat="1" ht="31.5" customHeight="1" x14ac:dyDescent="0.2">
      <c r="A858" s="108"/>
      <c r="B858" s="29" t="s">
        <v>122</v>
      </c>
      <c r="C858" s="75">
        <v>947</v>
      </c>
      <c r="D858" s="31" t="s">
        <v>2</v>
      </c>
      <c r="E858" s="31" t="s">
        <v>40</v>
      </c>
      <c r="F858" s="31" t="s">
        <v>127</v>
      </c>
      <c r="G858" s="81">
        <v>1</v>
      </c>
      <c r="H858" s="31" t="s">
        <v>2</v>
      </c>
      <c r="I858" s="31" t="s">
        <v>235</v>
      </c>
      <c r="J858" s="31" t="s">
        <v>49</v>
      </c>
      <c r="K858" s="23">
        <v>57.6</v>
      </c>
      <c r="L858" s="1"/>
      <c r="M858" s="1"/>
      <c r="N858" s="1"/>
      <c r="O858" s="1"/>
      <c r="P858" s="1"/>
      <c r="Q858" s="1"/>
      <c r="R858" s="1"/>
      <c r="S858" s="1"/>
    </row>
    <row r="859" spans="1:19" s="48" customFormat="1" ht="47.25" customHeight="1" x14ac:dyDescent="0.2">
      <c r="A859" s="108"/>
      <c r="B859" s="29" t="s">
        <v>497</v>
      </c>
      <c r="C859" s="76" t="s">
        <v>125</v>
      </c>
      <c r="D859" s="31" t="s">
        <v>2</v>
      </c>
      <c r="E859" s="31" t="s">
        <v>40</v>
      </c>
      <c r="F859" s="31" t="s">
        <v>127</v>
      </c>
      <c r="G859" s="31" t="s">
        <v>90</v>
      </c>
      <c r="H859" s="31" t="s">
        <v>4</v>
      </c>
      <c r="I859" s="31"/>
      <c r="J859" s="31"/>
      <c r="K859" s="23">
        <f t="shared" ref="K859:K860" si="45">K860</f>
        <v>9213.9</v>
      </c>
      <c r="L859" s="1"/>
      <c r="M859" s="1"/>
      <c r="N859" s="1"/>
      <c r="O859" s="1"/>
      <c r="P859" s="1"/>
      <c r="Q859" s="1"/>
      <c r="R859" s="1"/>
      <c r="S859" s="1"/>
    </row>
    <row r="860" spans="1:19" s="48" customFormat="1" ht="47.25" customHeight="1" x14ac:dyDescent="0.2">
      <c r="A860" s="108"/>
      <c r="B860" s="29" t="s">
        <v>66</v>
      </c>
      <c r="C860" s="76" t="s">
        <v>125</v>
      </c>
      <c r="D860" s="31" t="s">
        <v>2</v>
      </c>
      <c r="E860" s="31" t="s">
        <v>40</v>
      </c>
      <c r="F860" s="31" t="s">
        <v>127</v>
      </c>
      <c r="G860" s="31" t="s">
        <v>90</v>
      </c>
      <c r="H860" s="31" t="s">
        <v>4</v>
      </c>
      <c r="I860" s="31" t="s">
        <v>85</v>
      </c>
      <c r="J860" s="31"/>
      <c r="K860" s="23">
        <f t="shared" si="45"/>
        <v>9213.9</v>
      </c>
      <c r="L860" s="1"/>
      <c r="M860" s="1"/>
      <c r="N860" s="1"/>
      <c r="O860" s="1"/>
      <c r="P860" s="1"/>
      <c r="Q860" s="1"/>
      <c r="R860" s="1"/>
      <c r="S860" s="1"/>
    </row>
    <row r="861" spans="1:19" s="48" customFormat="1" ht="31.5" customHeight="1" x14ac:dyDescent="0.2">
      <c r="A861" s="108"/>
      <c r="B861" s="38" t="s">
        <v>120</v>
      </c>
      <c r="C861" s="76" t="s">
        <v>125</v>
      </c>
      <c r="D861" s="31" t="s">
        <v>2</v>
      </c>
      <c r="E861" s="31" t="s">
        <v>40</v>
      </c>
      <c r="F861" s="31" t="s">
        <v>127</v>
      </c>
      <c r="G861" s="31" t="s">
        <v>90</v>
      </c>
      <c r="H861" s="31" t="s">
        <v>4</v>
      </c>
      <c r="I861" s="31" t="s">
        <v>85</v>
      </c>
      <c r="J861" s="31" t="s">
        <v>59</v>
      </c>
      <c r="K861" s="23">
        <v>9213.9</v>
      </c>
      <c r="L861" s="1"/>
      <c r="M861" s="1"/>
      <c r="N861" s="1"/>
      <c r="O861" s="1"/>
      <c r="P861" s="1"/>
      <c r="Q861" s="1"/>
      <c r="R861" s="1"/>
      <c r="S861" s="1"/>
    </row>
    <row r="862" spans="1:19" s="48" customFormat="1" ht="31.5" customHeight="1" x14ac:dyDescent="0.2">
      <c r="A862" s="108"/>
      <c r="B862" s="29" t="s">
        <v>486</v>
      </c>
      <c r="C862" s="76" t="s">
        <v>125</v>
      </c>
      <c r="D862" s="31" t="s">
        <v>2</v>
      </c>
      <c r="E862" s="31" t="s">
        <v>40</v>
      </c>
      <c r="F862" s="31" t="s">
        <v>127</v>
      </c>
      <c r="G862" s="31" t="s">
        <v>90</v>
      </c>
      <c r="H862" s="31" t="s">
        <v>5</v>
      </c>
      <c r="I862" s="31"/>
      <c r="J862" s="31"/>
      <c r="K862" s="23">
        <f t="shared" ref="K862:K863" si="46">SUM(K863)</f>
        <v>1140</v>
      </c>
      <c r="L862" s="1"/>
      <c r="M862" s="1"/>
      <c r="N862" s="1"/>
      <c r="O862" s="1"/>
      <c r="P862" s="1"/>
      <c r="Q862" s="1"/>
      <c r="R862" s="1"/>
      <c r="S862" s="1"/>
    </row>
    <row r="863" spans="1:19" s="48" customFormat="1" ht="47.25" customHeight="1" x14ac:dyDescent="0.2">
      <c r="A863" s="108"/>
      <c r="B863" s="29" t="s">
        <v>387</v>
      </c>
      <c r="C863" s="76" t="s">
        <v>125</v>
      </c>
      <c r="D863" s="31" t="s">
        <v>2</v>
      </c>
      <c r="E863" s="31" t="s">
        <v>40</v>
      </c>
      <c r="F863" s="31" t="s">
        <v>127</v>
      </c>
      <c r="G863" s="31" t="s">
        <v>90</v>
      </c>
      <c r="H863" s="31" t="s">
        <v>5</v>
      </c>
      <c r="I863" s="31" t="s">
        <v>154</v>
      </c>
      <c r="J863" s="31"/>
      <c r="K863" s="23">
        <f t="shared" si="46"/>
        <v>1140</v>
      </c>
      <c r="L863" s="1"/>
      <c r="M863" s="1"/>
      <c r="N863" s="1"/>
      <c r="O863" s="1"/>
      <c r="P863" s="1"/>
      <c r="Q863" s="1"/>
      <c r="R863" s="1"/>
      <c r="S863" s="1"/>
    </row>
    <row r="864" spans="1:19" s="48" customFormat="1" ht="31.5" customHeight="1" x14ac:dyDescent="0.2">
      <c r="A864" s="108"/>
      <c r="B864" s="29" t="s">
        <v>122</v>
      </c>
      <c r="C864" s="76" t="s">
        <v>125</v>
      </c>
      <c r="D864" s="31" t="s">
        <v>2</v>
      </c>
      <c r="E864" s="31" t="s">
        <v>40</v>
      </c>
      <c r="F864" s="31" t="s">
        <v>127</v>
      </c>
      <c r="G864" s="31" t="s">
        <v>90</v>
      </c>
      <c r="H864" s="31" t="s">
        <v>5</v>
      </c>
      <c r="I864" s="31" t="s">
        <v>154</v>
      </c>
      <c r="J864" s="31" t="s">
        <v>49</v>
      </c>
      <c r="K864" s="23">
        <v>1140</v>
      </c>
      <c r="L864" s="1"/>
      <c r="M864" s="1"/>
      <c r="N864" s="1"/>
      <c r="O864" s="1"/>
      <c r="P864" s="1"/>
      <c r="Q864" s="1"/>
      <c r="R864" s="1"/>
      <c r="S864" s="1"/>
    </row>
    <row r="865" spans="1:19" s="48" customFormat="1" ht="31.5" customHeight="1" x14ac:dyDescent="0.2">
      <c r="A865" s="108"/>
      <c r="B865" s="29" t="s">
        <v>173</v>
      </c>
      <c r="C865" s="76" t="s">
        <v>125</v>
      </c>
      <c r="D865" s="31" t="s">
        <v>2</v>
      </c>
      <c r="E865" s="31" t="s">
        <v>40</v>
      </c>
      <c r="F865" s="31" t="s">
        <v>127</v>
      </c>
      <c r="G865" s="31" t="s">
        <v>90</v>
      </c>
      <c r="H865" s="31" t="s">
        <v>6</v>
      </c>
      <c r="I865" s="31"/>
      <c r="J865" s="31"/>
      <c r="K865" s="23">
        <f>SUM(K868+K866)</f>
        <v>998.8</v>
      </c>
      <c r="L865" s="1"/>
      <c r="M865" s="1"/>
      <c r="N865" s="1"/>
      <c r="O865" s="1"/>
      <c r="P865" s="1"/>
      <c r="Q865" s="1"/>
      <c r="R865" s="1"/>
      <c r="S865" s="1"/>
    </row>
    <row r="866" spans="1:19" s="48" customFormat="1" ht="17.25" customHeight="1" x14ac:dyDescent="0.2">
      <c r="A866" s="108"/>
      <c r="B866" s="29" t="s">
        <v>540</v>
      </c>
      <c r="C866" s="94" t="s">
        <v>125</v>
      </c>
      <c r="D866" s="31" t="s">
        <v>2</v>
      </c>
      <c r="E866" s="31" t="s">
        <v>40</v>
      </c>
      <c r="F866" s="31" t="s">
        <v>127</v>
      </c>
      <c r="G866" s="31" t="s">
        <v>90</v>
      </c>
      <c r="H866" s="31" t="s">
        <v>6</v>
      </c>
      <c r="I866" s="31" t="s">
        <v>539</v>
      </c>
      <c r="J866" s="31"/>
      <c r="K866" s="23">
        <f>K867</f>
        <v>390.8</v>
      </c>
      <c r="L866" s="1"/>
      <c r="M866" s="1"/>
      <c r="N866" s="1"/>
      <c r="O866" s="1"/>
      <c r="P866" s="1"/>
      <c r="Q866" s="1"/>
      <c r="R866" s="1"/>
      <c r="S866" s="1"/>
    </row>
    <row r="867" spans="1:19" s="48" customFormat="1" ht="16.5" customHeight="1" x14ac:dyDescent="0.2">
      <c r="A867" s="108"/>
      <c r="B867" s="29" t="s">
        <v>50</v>
      </c>
      <c r="C867" s="94" t="s">
        <v>125</v>
      </c>
      <c r="D867" s="31" t="s">
        <v>2</v>
      </c>
      <c r="E867" s="31" t="s">
        <v>40</v>
      </c>
      <c r="F867" s="31" t="s">
        <v>127</v>
      </c>
      <c r="G867" s="31" t="s">
        <v>90</v>
      </c>
      <c r="H867" s="31" t="s">
        <v>6</v>
      </c>
      <c r="I867" s="31" t="s">
        <v>539</v>
      </c>
      <c r="J867" s="31" t="s">
        <v>51</v>
      </c>
      <c r="K867" s="23">
        <v>390.8</v>
      </c>
      <c r="L867" s="1"/>
      <c r="M867" s="1"/>
      <c r="N867" s="1"/>
      <c r="O867" s="1"/>
      <c r="P867" s="1"/>
      <c r="Q867" s="1"/>
      <c r="R867" s="1"/>
      <c r="S867" s="1"/>
    </row>
    <row r="868" spans="1:19" s="48" customFormat="1" ht="31.5" customHeight="1" x14ac:dyDescent="0.2">
      <c r="A868" s="108"/>
      <c r="B868" s="29" t="s">
        <v>697</v>
      </c>
      <c r="C868" s="76" t="s">
        <v>125</v>
      </c>
      <c r="D868" s="31" t="s">
        <v>2</v>
      </c>
      <c r="E868" s="31" t="s">
        <v>40</v>
      </c>
      <c r="F868" s="31" t="s">
        <v>127</v>
      </c>
      <c r="G868" s="31" t="s">
        <v>90</v>
      </c>
      <c r="H868" s="31" t="s">
        <v>6</v>
      </c>
      <c r="I868" s="31" t="s">
        <v>172</v>
      </c>
      <c r="J868" s="31"/>
      <c r="K868" s="23">
        <f>K869</f>
        <v>608</v>
      </c>
      <c r="L868" s="1"/>
      <c r="M868" s="1"/>
      <c r="N868" s="1"/>
      <c r="O868" s="1"/>
      <c r="P868" s="1"/>
      <c r="Q868" s="1"/>
      <c r="R868" s="1"/>
      <c r="S868" s="1"/>
    </row>
    <row r="869" spans="1:19" s="48" customFormat="1" ht="31.5" customHeight="1" x14ac:dyDescent="0.2">
      <c r="A869" s="108"/>
      <c r="B869" s="29" t="s">
        <v>122</v>
      </c>
      <c r="C869" s="76" t="s">
        <v>125</v>
      </c>
      <c r="D869" s="31" t="s">
        <v>2</v>
      </c>
      <c r="E869" s="31" t="s">
        <v>40</v>
      </c>
      <c r="F869" s="31" t="s">
        <v>127</v>
      </c>
      <c r="G869" s="31" t="s">
        <v>90</v>
      </c>
      <c r="H869" s="31" t="s">
        <v>6</v>
      </c>
      <c r="I869" s="31" t="s">
        <v>172</v>
      </c>
      <c r="J869" s="31" t="s">
        <v>49</v>
      </c>
      <c r="K869" s="23">
        <f>358+250</f>
        <v>608</v>
      </c>
      <c r="L869" s="1"/>
      <c r="M869" s="1"/>
      <c r="N869" s="1"/>
      <c r="O869" s="1"/>
      <c r="P869" s="1"/>
      <c r="Q869" s="1"/>
      <c r="R869" s="1"/>
      <c r="S869" s="1"/>
    </row>
    <row r="870" spans="1:19" s="48" customFormat="1" ht="18" customHeight="1" x14ac:dyDescent="0.2">
      <c r="A870" s="108"/>
      <c r="B870" s="57" t="s">
        <v>18</v>
      </c>
      <c r="C870" s="99" t="s">
        <v>125</v>
      </c>
      <c r="D870" s="96" t="s">
        <v>8</v>
      </c>
      <c r="E870" s="96"/>
      <c r="F870" s="96"/>
      <c r="G870" s="96"/>
      <c r="H870" s="96"/>
      <c r="I870" s="96"/>
      <c r="J870" s="96"/>
      <c r="K870" s="98">
        <f t="shared" ref="K870:K874" si="47">SUM(K871)</f>
        <v>71.8</v>
      </c>
      <c r="L870" s="1"/>
      <c r="M870" s="1"/>
      <c r="N870" s="1"/>
      <c r="O870" s="1"/>
      <c r="P870" s="1"/>
      <c r="Q870" s="1"/>
      <c r="R870" s="1"/>
      <c r="S870" s="1"/>
    </row>
    <row r="871" spans="1:19" s="48" customFormat="1" ht="19.5" customHeight="1" x14ac:dyDescent="0.2">
      <c r="A871" s="108"/>
      <c r="B871" s="29" t="s">
        <v>231</v>
      </c>
      <c r="C871" s="75">
        <v>947</v>
      </c>
      <c r="D871" s="31" t="s">
        <v>8</v>
      </c>
      <c r="E871" s="31" t="s">
        <v>7</v>
      </c>
      <c r="F871" s="31"/>
      <c r="G871" s="31"/>
      <c r="H871" s="31"/>
      <c r="I871" s="31"/>
      <c r="J871" s="76"/>
      <c r="K871" s="23">
        <f t="shared" si="47"/>
        <v>71.8</v>
      </c>
      <c r="L871" s="1"/>
      <c r="M871" s="1"/>
      <c r="N871" s="1"/>
      <c r="O871" s="1"/>
      <c r="P871" s="1"/>
      <c r="Q871" s="1"/>
      <c r="R871" s="1"/>
      <c r="S871" s="1"/>
    </row>
    <row r="872" spans="1:19" s="48" customFormat="1" ht="31.5" customHeight="1" x14ac:dyDescent="0.2">
      <c r="A872" s="108"/>
      <c r="B872" s="29" t="s">
        <v>327</v>
      </c>
      <c r="C872" s="75">
        <v>947</v>
      </c>
      <c r="D872" s="31" t="s">
        <v>8</v>
      </c>
      <c r="E872" s="31" t="s">
        <v>7</v>
      </c>
      <c r="F872" s="31" t="s">
        <v>127</v>
      </c>
      <c r="G872" s="31"/>
      <c r="H872" s="31"/>
      <c r="I872" s="31"/>
      <c r="J872" s="76"/>
      <c r="K872" s="23">
        <f t="shared" si="47"/>
        <v>71.8</v>
      </c>
      <c r="L872" s="1"/>
      <c r="M872" s="1"/>
      <c r="N872" s="1"/>
      <c r="O872" s="1"/>
      <c r="P872" s="1"/>
      <c r="Q872" s="1"/>
      <c r="R872" s="1"/>
      <c r="S872" s="1"/>
    </row>
    <row r="873" spans="1:19" s="48" customFormat="1" ht="31.5" customHeight="1" x14ac:dyDescent="0.2">
      <c r="A873" s="108"/>
      <c r="B873" s="29" t="s">
        <v>328</v>
      </c>
      <c r="C873" s="75">
        <v>947</v>
      </c>
      <c r="D873" s="31" t="s">
        <v>8</v>
      </c>
      <c r="E873" s="31" t="s">
        <v>7</v>
      </c>
      <c r="F873" s="31" t="s">
        <v>127</v>
      </c>
      <c r="G873" s="31" t="s">
        <v>90</v>
      </c>
      <c r="H873" s="31"/>
      <c r="I873" s="31"/>
      <c r="J873" s="76"/>
      <c r="K873" s="23">
        <f t="shared" si="47"/>
        <v>71.8</v>
      </c>
      <c r="L873" s="1"/>
      <c r="M873" s="1"/>
      <c r="N873" s="1"/>
      <c r="O873" s="1"/>
      <c r="P873" s="1"/>
      <c r="Q873" s="1"/>
      <c r="R873" s="1"/>
      <c r="S873" s="1"/>
    </row>
    <row r="874" spans="1:19" s="48" customFormat="1" ht="47.25" customHeight="1" x14ac:dyDescent="0.2">
      <c r="A874" s="108"/>
      <c r="B874" s="29" t="s">
        <v>386</v>
      </c>
      <c r="C874" s="75">
        <v>947</v>
      </c>
      <c r="D874" s="31" t="s">
        <v>8</v>
      </c>
      <c r="E874" s="31" t="s">
        <v>7</v>
      </c>
      <c r="F874" s="31" t="s">
        <v>127</v>
      </c>
      <c r="G874" s="31" t="s">
        <v>90</v>
      </c>
      <c r="H874" s="31" t="s">
        <v>2</v>
      </c>
      <c r="I874" s="31"/>
      <c r="J874" s="76"/>
      <c r="K874" s="23">
        <f t="shared" si="47"/>
        <v>71.8</v>
      </c>
      <c r="L874" s="1"/>
      <c r="M874" s="1"/>
      <c r="N874" s="1"/>
      <c r="O874" s="1"/>
      <c r="P874" s="1"/>
      <c r="Q874" s="1"/>
      <c r="R874" s="1"/>
      <c r="S874" s="1"/>
    </row>
    <row r="875" spans="1:19" s="48" customFormat="1" ht="18" customHeight="1" x14ac:dyDescent="0.2">
      <c r="A875" s="108"/>
      <c r="B875" s="29" t="s">
        <v>233</v>
      </c>
      <c r="C875" s="75">
        <v>947</v>
      </c>
      <c r="D875" s="31" t="s">
        <v>8</v>
      </c>
      <c r="E875" s="31" t="s">
        <v>7</v>
      </c>
      <c r="F875" s="31" t="s">
        <v>127</v>
      </c>
      <c r="G875" s="31" t="s">
        <v>90</v>
      </c>
      <c r="H875" s="31" t="s">
        <v>2</v>
      </c>
      <c r="I875" s="31" t="s">
        <v>232</v>
      </c>
      <c r="J875" s="76"/>
      <c r="K875" s="23">
        <f>SUM(K876)</f>
        <v>71.8</v>
      </c>
      <c r="L875" s="1"/>
      <c r="M875" s="1"/>
      <c r="N875" s="1"/>
      <c r="O875" s="1"/>
      <c r="P875" s="1"/>
      <c r="Q875" s="1"/>
      <c r="R875" s="1"/>
      <c r="S875" s="1"/>
    </row>
    <row r="876" spans="1:19" s="48" customFormat="1" ht="31.5" customHeight="1" x14ac:dyDescent="0.2">
      <c r="A876" s="108"/>
      <c r="B876" s="29" t="s">
        <v>122</v>
      </c>
      <c r="C876" s="75">
        <v>947</v>
      </c>
      <c r="D876" s="31" t="s">
        <v>8</v>
      </c>
      <c r="E876" s="31" t="s">
        <v>7</v>
      </c>
      <c r="F876" s="31" t="s">
        <v>127</v>
      </c>
      <c r="G876" s="31" t="s">
        <v>90</v>
      </c>
      <c r="H876" s="31" t="s">
        <v>2</v>
      </c>
      <c r="I876" s="31" t="s">
        <v>232</v>
      </c>
      <c r="J876" s="76" t="s">
        <v>49</v>
      </c>
      <c r="K876" s="23">
        <v>71.8</v>
      </c>
      <c r="L876" s="1"/>
      <c r="M876" s="1"/>
      <c r="N876" s="1"/>
      <c r="O876" s="1"/>
      <c r="P876" s="1"/>
      <c r="Q876" s="1"/>
      <c r="R876" s="1"/>
      <c r="S876" s="1"/>
    </row>
    <row r="877" spans="1:19" s="48" customFormat="1" ht="47.25" customHeight="1" x14ac:dyDescent="0.2">
      <c r="A877" s="108" t="s">
        <v>92</v>
      </c>
      <c r="B877" s="57" t="s">
        <v>468</v>
      </c>
      <c r="C877" s="76" t="s">
        <v>44</v>
      </c>
      <c r="D877" s="31"/>
      <c r="E877" s="31"/>
      <c r="F877" s="31"/>
      <c r="G877" s="31"/>
      <c r="H877" s="31"/>
      <c r="I877" s="31"/>
      <c r="J877" s="31"/>
      <c r="K877" s="23">
        <f>SUM(K887+K878)</f>
        <v>61149.799999999996</v>
      </c>
      <c r="L877" s="1"/>
      <c r="M877" s="1"/>
      <c r="N877" s="1"/>
      <c r="O877" s="1"/>
      <c r="P877" s="1"/>
      <c r="Q877" s="1"/>
      <c r="R877" s="1"/>
      <c r="S877" s="1"/>
    </row>
    <row r="878" spans="1:19" s="48" customFormat="1" ht="18" customHeight="1" x14ac:dyDescent="0.2">
      <c r="A878" s="108"/>
      <c r="B878" s="55" t="s">
        <v>18</v>
      </c>
      <c r="C878" s="95">
        <v>953</v>
      </c>
      <c r="D878" s="96" t="s">
        <v>8</v>
      </c>
      <c r="E878" s="96"/>
      <c r="F878" s="96"/>
      <c r="G878" s="97"/>
      <c r="H878" s="96"/>
      <c r="I878" s="96"/>
      <c r="J878" s="96"/>
      <c r="K878" s="98">
        <f>SUM(K879)</f>
        <v>223.2</v>
      </c>
      <c r="L878" s="1"/>
      <c r="M878" s="1"/>
      <c r="N878" s="1"/>
      <c r="O878" s="1"/>
      <c r="P878" s="1"/>
      <c r="Q878" s="1"/>
      <c r="R878" s="1"/>
      <c r="S878" s="1"/>
    </row>
    <row r="879" spans="1:19" s="48" customFormat="1" ht="18" customHeight="1" x14ac:dyDescent="0.2">
      <c r="A879" s="108"/>
      <c r="B879" s="55" t="s">
        <v>27</v>
      </c>
      <c r="C879" s="75">
        <v>953</v>
      </c>
      <c r="D879" s="31" t="s">
        <v>8</v>
      </c>
      <c r="E879" s="31" t="s">
        <v>24</v>
      </c>
      <c r="F879" s="31"/>
      <c r="G879" s="81"/>
      <c r="H879" s="31"/>
      <c r="I879" s="31"/>
      <c r="J879" s="31"/>
      <c r="K879" s="23">
        <f t="shared" ref="K879" si="48">K880</f>
        <v>223.2</v>
      </c>
      <c r="L879" s="1"/>
      <c r="M879" s="1"/>
      <c r="N879" s="1"/>
      <c r="O879" s="1"/>
      <c r="P879" s="1"/>
      <c r="Q879" s="1"/>
      <c r="R879" s="1"/>
      <c r="S879" s="1"/>
    </row>
    <row r="880" spans="1:19" s="48" customFormat="1" ht="31.5" customHeight="1" x14ac:dyDescent="0.2">
      <c r="A880" s="108"/>
      <c r="B880" s="34" t="s">
        <v>420</v>
      </c>
      <c r="C880" s="75">
        <v>953</v>
      </c>
      <c r="D880" s="31" t="s">
        <v>8</v>
      </c>
      <c r="E880" s="31" t="s">
        <v>24</v>
      </c>
      <c r="F880" s="31" t="s">
        <v>21</v>
      </c>
      <c r="G880" s="31"/>
      <c r="H880" s="31"/>
      <c r="I880" s="31"/>
      <c r="J880" s="31"/>
      <c r="K880" s="23">
        <f>K881</f>
        <v>223.2</v>
      </c>
      <c r="L880" s="1"/>
      <c r="M880" s="1"/>
      <c r="N880" s="1"/>
      <c r="O880" s="1"/>
      <c r="P880" s="1"/>
      <c r="Q880" s="1"/>
      <c r="R880" s="1"/>
      <c r="S880" s="1"/>
    </row>
    <row r="881" spans="1:19" s="48" customFormat="1" ht="31.5" customHeight="1" x14ac:dyDescent="0.2">
      <c r="A881" s="108"/>
      <c r="B881" s="34" t="s">
        <v>421</v>
      </c>
      <c r="C881" s="75">
        <v>953</v>
      </c>
      <c r="D881" s="76" t="s">
        <v>8</v>
      </c>
      <c r="E881" s="76" t="s">
        <v>24</v>
      </c>
      <c r="F881" s="31" t="s">
        <v>21</v>
      </c>
      <c r="G881" s="81">
        <v>1</v>
      </c>
      <c r="H881" s="31"/>
      <c r="I881" s="31"/>
      <c r="J881" s="31"/>
      <c r="K881" s="23">
        <f>K882</f>
        <v>223.2</v>
      </c>
      <c r="L881" s="1"/>
      <c r="M881" s="1"/>
      <c r="N881" s="1"/>
      <c r="O881" s="1"/>
      <c r="P881" s="1"/>
      <c r="Q881" s="1"/>
      <c r="R881" s="1"/>
      <c r="S881" s="1"/>
    </row>
    <row r="882" spans="1:19" s="48" customFormat="1" ht="18" customHeight="1" x14ac:dyDescent="0.2">
      <c r="A882" s="108"/>
      <c r="B882" s="34" t="s">
        <v>119</v>
      </c>
      <c r="C882" s="75">
        <v>953</v>
      </c>
      <c r="D882" s="76" t="s">
        <v>8</v>
      </c>
      <c r="E882" s="76" t="s">
        <v>24</v>
      </c>
      <c r="F882" s="31" t="s">
        <v>21</v>
      </c>
      <c r="G882" s="81">
        <v>1</v>
      </c>
      <c r="H882" s="31" t="s">
        <v>2</v>
      </c>
      <c r="I882" s="31"/>
      <c r="J882" s="31"/>
      <c r="K882" s="23">
        <f>K883+K885</f>
        <v>223.2</v>
      </c>
      <c r="L882" s="1"/>
      <c r="M882" s="1"/>
      <c r="N882" s="1"/>
      <c r="O882" s="1"/>
      <c r="P882" s="1"/>
      <c r="Q882" s="1"/>
      <c r="R882" s="1"/>
      <c r="S882" s="1"/>
    </row>
    <row r="883" spans="1:19" s="48" customFormat="1" ht="78.75" customHeight="1" x14ac:dyDescent="0.2">
      <c r="A883" s="108"/>
      <c r="B883" s="59" t="s">
        <v>694</v>
      </c>
      <c r="C883" s="75">
        <v>953</v>
      </c>
      <c r="D883" s="31" t="s">
        <v>8</v>
      </c>
      <c r="E883" s="31" t="s">
        <v>24</v>
      </c>
      <c r="F883" s="31" t="s">
        <v>21</v>
      </c>
      <c r="G883" s="81">
        <v>1</v>
      </c>
      <c r="H883" s="31" t="s">
        <v>2</v>
      </c>
      <c r="I883" s="31" t="s">
        <v>243</v>
      </c>
      <c r="J883" s="76"/>
      <c r="K883" s="23">
        <f>SUM(K884:K884)</f>
        <v>73.2</v>
      </c>
      <c r="L883" s="1"/>
      <c r="M883" s="1"/>
      <c r="N883" s="1"/>
      <c r="O883" s="1"/>
      <c r="P883" s="1"/>
      <c r="Q883" s="1"/>
      <c r="R883" s="1"/>
      <c r="S883" s="1"/>
    </row>
    <row r="884" spans="1:19" s="48" customFormat="1" ht="31.5" customHeight="1" x14ac:dyDescent="0.2">
      <c r="A884" s="108"/>
      <c r="B884" s="29" t="s">
        <v>122</v>
      </c>
      <c r="C884" s="75">
        <v>953</v>
      </c>
      <c r="D884" s="31" t="s">
        <v>8</v>
      </c>
      <c r="E884" s="31" t="s">
        <v>24</v>
      </c>
      <c r="F884" s="31" t="s">
        <v>21</v>
      </c>
      <c r="G884" s="81">
        <v>1</v>
      </c>
      <c r="H884" s="31" t="s">
        <v>2</v>
      </c>
      <c r="I884" s="31" t="s">
        <v>243</v>
      </c>
      <c r="J884" s="76" t="s">
        <v>49</v>
      </c>
      <c r="K884" s="23">
        <v>73.2</v>
      </c>
      <c r="L884" s="1"/>
      <c r="M884" s="1"/>
      <c r="N884" s="1"/>
      <c r="O884" s="1"/>
      <c r="P884" s="1"/>
      <c r="Q884" s="1"/>
      <c r="R884" s="1"/>
      <c r="S884" s="1"/>
    </row>
    <row r="885" spans="1:19" s="48" customFormat="1" ht="31.5" customHeight="1" x14ac:dyDescent="0.2">
      <c r="A885" s="108"/>
      <c r="B885" s="36" t="s">
        <v>438</v>
      </c>
      <c r="C885" s="75">
        <v>953</v>
      </c>
      <c r="D885" s="31" t="s">
        <v>8</v>
      </c>
      <c r="E885" s="31" t="s">
        <v>24</v>
      </c>
      <c r="F885" s="31" t="s">
        <v>21</v>
      </c>
      <c r="G885" s="81">
        <v>1</v>
      </c>
      <c r="H885" s="31" t="s">
        <v>2</v>
      </c>
      <c r="I885" s="31" t="s">
        <v>690</v>
      </c>
      <c r="J885" s="76"/>
      <c r="K885" s="23">
        <f>SUM(K886)</f>
        <v>150</v>
      </c>
      <c r="L885" s="1"/>
      <c r="M885" s="1"/>
      <c r="N885" s="1"/>
      <c r="O885" s="1"/>
      <c r="P885" s="1"/>
      <c r="Q885" s="1"/>
      <c r="R885" s="1"/>
      <c r="S885" s="1"/>
    </row>
    <row r="886" spans="1:19" s="48" customFormat="1" ht="31.5" customHeight="1" x14ac:dyDescent="0.2">
      <c r="A886" s="108"/>
      <c r="B886" s="29" t="s">
        <v>122</v>
      </c>
      <c r="C886" s="75">
        <v>953</v>
      </c>
      <c r="D886" s="31" t="s">
        <v>8</v>
      </c>
      <c r="E886" s="31" t="s">
        <v>24</v>
      </c>
      <c r="F886" s="31" t="s">
        <v>21</v>
      </c>
      <c r="G886" s="81">
        <v>1</v>
      </c>
      <c r="H886" s="31" t="s">
        <v>2</v>
      </c>
      <c r="I886" s="31" t="s">
        <v>690</v>
      </c>
      <c r="J886" s="76" t="s">
        <v>49</v>
      </c>
      <c r="K886" s="23">
        <v>150</v>
      </c>
      <c r="L886" s="1"/>
      <c r="M886" s="1"/>
      <c r="N886" s="1"/>
      <c r="O886" s="1"/>
      <c r="P886" s="1"/>
      <c r="Q886" s="1"/>
      <c r="R886" s="1"/>
      <c r="S886" s="1"/>
    </row>
    <row r="887" spans="1:19" s="48" customFormat="1" ht="18" customHeight="1" x14ac:dyDescent="0.2">
      <c r="A887" s="108"/>
      <c r="B887" s="29" t="s">
        <v>20</v>
      </c>
      <c r="C887" s="75">
        <v>953</v>
      </c>
      <c r="D887" s="31" t="s">
        <v>21</v>
      </c>
      <c r="E887" s="76"/>
      <c r="F887" s="76"/>
      <c r="G887" s="75"/>
      <c r="H887" s="76"/>
      <c r="I887" s="76"/>
      <c r="J887" s="76"/>
      <c r="K887" s="23">
        <f>SUM(K888+K901)</f>
        <v>60926.6</v>
      </c>
      <c r="L887" s="1"/>
      <c r="M887" s="1"/>
      <c r="N887" s="1"/>
      <c r="O887" s="1"/>
      <c r="P887" s="1"/>
      <c r="Q887" s="1"/>
      <c r="R887" s="1"/>
      <c r="S887" s="1"/>
    </row>
    <row r="888" spans="1:19" s="48" customFormat="1" ht="18" customHeight="1" x14ac:dyDescent="0.2">
      <c r="A888" s="108"/>
      <c r="B888" s="29" t="s">
        <v>29</v>
      </c>
      <c r="C888" s="75">
        <v>953</v>
      </c>
      <c r="D888" s="76" t="s">
        <v>21</v>
      </c>
      <c r="E888" s="76" t="s">
        <v>6</v>
      </c>
      <c r="F888" s="76"/>
      <c r="G888" s="75"/>
      <c r="H888" s="76"/>
      <c r="I888" s="76"/>
      <c r="J888" s="76"/>
      <c r="K888" s="23">
        <f>SUM(K889)</f>
        <v>46117.2</v>
      </c>
      <c r="L888" s="1"/>
      <c r="M888" s="1"/>
      <c r="N888" s="1"/>
      <c r="O888" s="1"/>
      <c r="P888" s="1"/>
      <c r="Q888" s="1"/>
      <c r="R888" s="1"/>
      <c r="S888" s="1"/>
    </row>
    <row r="889" spans="1:19" s="48" customFormat="1" ht="31.5" customHeight="1" x14ac:dyDescent="0.2">
      <c r="A889" s="108"/>
      <c r="B889" s="34" t="s">
        <v>420</v>
      </c>
      <c r="C889" s="75">
        <v>953</v>
      </c>
      <c r="D889" s="76" t="s">
        <v>21</v>
      </c>
      <c r="E889" s="76" t="s">
        <v>6</v>
      </c>
      <c r="F889" s="76" t="s">
        <v>21</v>
      </c>
      <c r="G889" s="75"/>
      <c r="H889" s="76"/>
      <c r="I889" s="76"/>
      <c r="J889" s="76"/>
      <c r="K889" s="23">
        <f t="shared" ref="K889" si="49">SUM(K890)</f>
        <v>46117.2</v>
      </c>
      <c r="L889" s="1"/>
      <c r="M889" s="1"/>
      <c r="N889" s="1"/>
      <c r="O889" s="1"/>
      <c r="P889" s="1"/>
      <c r="Q889" s="1"/>
      <c r="R889" s="1"/>
      <c r="S889" s="1"/>
    </row>
    <row r="890" spans="1:19" s="48" customFormat="1" ht="31.5" customHeight="1" x14ac:dyDescent="0.2">
      <c r="A890" s="108"/>
      <c r="B890" s="34" t="s">
        <v>421</v>
      </c>
      <c r="C890" s="75">
        <v>953</v>
      </c>
      <c r="D890" s="76" t="s">
        <v>21</v>
      </c>
      <c r="E890" s="76" t="s">
        <v>6</v>
      </c>
      <c r="F890" s="76" t="s">
        <v>21</v>
      </c>
      <c r="G890" s="75">
        <v>1</v>
      </c>
      <c r="H890" s="76"/>
      <c r="I890" s="76"/>
      <c r="J890" s="76"/>
      <c r="K890" s="23">
        <f>SUM(K891)</f>
        <v>46117.2</v>
      </c>
      <c r="L890" s="1"/>
      <c r="M890" s="1"/>
      <c r="N890" s="1"/>
      <c r="O890" s="1"/>
      <c r="P890" s="1"/>
      <c r="Q890" s="1"/>
      <c r="R890" s="1"/>
      <c r="S890" s="1"/>
    </row>
    <row r="891" spans="1:19" s="48" customFormat="1" ht="18" customHeight="1" x14ac:dyDescent="0.2">
      <c r="A891" s="108"/>
      <c r="B891" s="54" t="s">
        <v>119</v>
      </c>
      <c r="C891" s="75">
        <v>953</v>
      </c>
      <c r="D891" s="76" t="s">
        <v>21</v>
      </c>
      <c r="E891" s="76" t="s">
        <v>6</v>
      </c>
      <c r="F891" s="76" t="s">
        <v>21</v>
      </c>
      <c r="G891" s="75">
        <v>1</v>
      </c>
      <c r="H891" s="76" t="s">
        <v>2</v>
      </c>
      <c r="I891" s="76"/>
      <c r="J891" s="76"/>
      <c r="K891" s="23">
        <f>SUM(K892+K895+K897+K899)</f>
        <v>46117.2</v>
      </c>
      <c r="L891" s="1"/>
      <c r="M891" s="1"/>
      <c r="N891" s="1"/>
      <c r="O891" s="1"/>
      <c r="P891" s="1"/>
      <c r="Q891" s="1"/>
      <c r="R891" s="1"/>
      <c r="S891" s="1"/>
    </row>
    <row r="892" spans="1:19" s="48" customFormat="1" ht="78.75" customHeight="1" x14ac:dyDescent="0.2">
      <c r="A892" s="108"/>
      <c r="B892" s="54" t="s">
        <v>202</v>
      </c>
      <c r="C892" s="75">
        <v>953</v>
      </c>
      <c r="D892" s="76" t="s">
        <v>21</v>
      </c>
      <c r="E892" s="76" t="s">
        <v>6</v>
      </c>
      <c r="F892" s="76" t="s">
        <v>21</v>
      </c>
      <c r="G892" s="75">
        <v>1</v>
      </c>
      <c r="H892" s="76" t="s">
        <v>2</v>
      </c>
      <c r="I892" s="76" t="s">
        <v>244</v>
      </c>
      <c r="J892" s="76"/>
      <c r="K892" s="23">
        <f>SUM(K893:K894)</f>
        <v>32721.4</v>
      </c>
      <c r="L892" s="1"/>
      <c r="M892" s="1"/>
      <c r="N892" s="1"/>
      <c r="O892" s="1"/>
      <c r="P892" s="1"/>
      <c r="Q892" s="1"/>
      <c r="R892" s="1"/>
      <c r="S892" s="1"/>
    </row>
    <row r="893" spans="1:19" s="48" customFormat="1" ht="31.5" customHeight="1" x14ac:dyDescent="0.2">
      <c r="A893" s="108"/>
      <c r="B893" s="29" t="s">
        <v>122</v>
      </c>
      <c r="C893" s="75">
        <v>953</v>
      </c>
      <c r="D893" s="76" t="s">
        <v>21</v>
      </c>
      <c r="E893" s="76" t="s">
        <v>6</v>
      </c>
      <c r="F893" s="76" t="s">
        <v>21</v>
      </c>
      <c r="G893" s="75">
        <v>1</v>
      </c>
      <c r="H893" s="76" t="s">
        <v>2</v>
      </c>
      <c r="I893" s="76" t="s">
        <v>244</v>
      </c>
      <c r="J893" s="76" t="s">
        <v>49</v>
      </c>
      <c r="K893" s="23">
        <v>300</v>
      </c>
      <c r="L893" s="1"/>
      <c r="M893" s="1"/>
      <c r="N893" s="1"/>
      <c r="O893" s="1"/>
      <c r="P893" s="1"/>
      <c r="Q893" s="1"/>
      <c r="R893" s="1"/>
      <c r="S893" s="1"/>
    </row>
    <row r="894" spans="1:19" s="48" customFormat="1" ht="18" customHeight="1" x14ac:dyDescent="0.2">
      <c r="A894" s="108"/>
      <c r="B894" s="29" t="s">
        <v>55</v>
      </c>
      <c r="C894" s="75">
        <v>953</v>
      </c>
      <c r="D894" s="76" t="s">
        <v>21</v>
      </c>
      <c r="E894" s="76" t="s">
        <v>6</v>
      </c>
      <c r="F894" s="76" t="s">
        <v>21</v>
      </c>
      <c r="G894" s="75">
        <v>1</v>
      </c>
      <c r="H894" s="76" t="s">
        <v>2</v>
      </c>
      <c r="I894" s="31" t="s">
        <v>244</v>
      </c>
      <c r="J894" s="76" t="s">
        <v>56</v>
      </c>
      <c r="K894" s="23">
        <v>32421.4</v>
      </c>
      <c r="L894" s="1"/>
      <c r="M894" s="1"/>
      <c r="N894" s="1"/>
      <c r="O894" s="1"/>
      <c r="P894" s="1"/>
      <c r="Q894" s="1"/>
      <c r="R894" s="1"/>
      <c r="S894" s="1"/>
    </row>
    <row r="895" spans="1:19" s="48" customFormat="1" ht="47.25" customHeight="1" x14ac:dyDescent="0.2">
      <c r="A895" s="108"/>
      <c r="B895" s="59" t="s">
        <v>252</v>
      </c>
      <c r="C895" s="75">
        <v>953</v>
      </c>
      <c r="D895" s="76" t="s">
        <v>21</v>
      </c>
      <c r="E895" s="76" t="s">
        <v>6</v>
      </c>
      <c r="F895" s="31" t="s">
        <v>21</v>
      </c>
      <c r="G895" s="75">
        <v>1</v>
      </c>
      <c r="H895" s="31" t="s">
        <v>2</v>
      </c>
      <c r="I895" s="31" t="s">
        <v>251</v>
      </c>
      <c r="J895" s="31"/>
      <c r="K895" s="23">
        <f>SUM(K896:K896)</f>
        <v>221.7</v>
      </c>
      <c r="L895" s="1"/>
      <c r="M895" s="1"/>
      <c r="N895" s="1"/>
      <c r="O895" s="1"/>
      <c r="P895" s="1"/>
      <c r="Q895" s="1"/>
      <c r="R895" s="1"/>
      <c r="S895" s="1"/>
    </row>
    <row r="896" spans="1:19" s="48" customFormat="1" ht="18" customHeight="1" x14ac:dyDescent="0.2">
      <c r="A896" s="108"/>
      <c r="B896" s="29" t="s">
        <v>55</v>
      </c>
      <c r="C896" s="75">
        <v>953</v>
      </c>
      <c r="D896" s="76" t="s">
        <v>21</v>
      </c>
      <c r="E896" s="76" t="s">
        <v>6</v>
      </c>
      <c r="F896" s="31" t="s">
        <v>21</v>
      </c>
      <c r="G896" s="75">
        <v>1</v>
      </c>
      <c r="H896" s="31" t="s">
        <v>2</v>
      </c>
      <c r="I896" s="76" t="s">
        <v>251</v>
      </c>
      <c r="J896" s="31" t="s">
        <v>56</v>
      </c>
      <c r="K896" s="23">
        <v>221.7</v>
      </c>
      <c r="L896" s="1"/>
      <c r="M896" s="1"/>
      <c r="N896" s="1"/>
      <c r="O896" s="1"/>
      <c r="P896" s="1"/>
      <c r="Q896" s="1"/>
      <c r="R896" s="1"/>
      <c r="S896" s="1"/>
    </row>
    <row r="897" spans="1:19" s="48" customFormat="1" ht="47.25" customHeight="1" x14ac:dyDescent="0.2">
      <c r="A897" s="108"/>
      <c r="B897" s="36" t="s">
        <v>203</v>
      </c>
      <c r="C897" s="75">
        <v>953</v>
      </c>
      <c r="D897" s="76" t="s">
        <v>21</v>
      </c>
      <c r="E897" s="76" t="s">
        <v>6</v>
      </c>
      <c r="F897" s="76" t="s">
        <v>21</v>
      </c>
      <c r="G897" s="75">
        <v>1</v>
      </c>
      <c r="H897" s="76" t="s">
        <v>2</v>
      </c>
      <c r="I897" s="76" t="s">
        <v>245</v>
      </c>
      <c r="J897" s="76"/>
      <c r="K897" s="23">
        <f>SUM(K898:K898)</f>
        <v>12962</v>
      </c>
      <c r="L897" s="1"/>
      <c r="M897" s="1"/>
      <c r="N897" s="1"/>
      <c r="O897" s="1"/>
      <c r="P897" s="1"/>
      <c r="Q897" s="1"/>
      <c r="R897" s="1"/>
      <c r="S897" s="1"/>
    </row>
    <row r="898" spans="1:19" s="48" customFormat="1" ht="18" customHeight="1" x14ac:dyDescent="0.2">
      <c r="A898" s="108"/>
      <c r="B898" s="29" t="s">
        <v>55</v>
      </c>
      <c r="C898" s="75">
        <v>953</v>
      </c>
      <c r="D898" s="76" t="s">
        <v>21</v>
      </c>
      <c r="E898" s="76" t="s">
        <v>6</v>
      </c>
      <c r="F898" s="76" t="s">
        <v>21</v>
      </c>
      <c r="G898" s="75">
        <v>1</v>
      </c>
      <c r="H898" s="76" t="s">
        <v>2</v>
      </c>
      <c r="I898" s="31" t="s">
        <v>245</v>
      </c>
      <c r="J898" s="76" t="s">
        <v>56</v>
      </c>
      <c r="K898" s="23">
        <v>12962</v>
      </c>
      <c r="L898" s="1"/>
      <c r="M898" s="1"/>
      <c r="N898" s="1"/>
      <c r="O898" s="1"/>
      <c r="P898" s="1"/>
      <c r="Q898" s="1"/>
      <c r="R898" s="1"/>
      <c r="S898" s="1"/>
    </row>
    <row r="899" spans="1:19" s="48" customFormat="1" ht="63" customHeight="1" x14ac:dyDescent="0.2">
      <c r="A899" s="108"/>
      <c r="B899" s="59" t="s">
        <v>254</v>
      </c>
      <c r="C899" s="75">
        <v>953</v>
      </c>
      <c r="D899" s="76" t="s">
        <v>21</v>
      </c>
      <c r="E899" s="76" t="s">
        <v>6</v>
      </c>
      <c r="F899" s="31" t="s">
        <v>21</v>
      </c>
      <c r="G899" s="75">
        <v>1</v>
      </c>
      <c r="H899" s="31" t="s">
        <v>2</v>
      </c>
      <c r="I899" s="31" t="s">
        <v>253</v>
      </c>
      <c r="J899" s="31"/>
      <c r="K899" s="23">
        <f>K900</f>
        <v>212.1</v>
      </c>
      <c r="L899" s="1"/>
      <c r="M899" s="1"/>
      <c r="N899" s="1"/>
      <c r="O899" s="1"/>
      <c r="P899" s="1"/>
      <c r="Q899" s="1"/>
      <c r="R899" s="1"/>
      <c r="S899" s="1"/>
    </row>
    <row r="900" spans="1:19" s="48" customFormat="1" ht="18" customHeight="1" x14ac:dyDescent="0.2">
      <c r="A900" s="108"/>
      <c r="B900" s="29" t="s">
        <v>55</v>
      </c>
      <c r="C900" s="75">
        <v>953</v>
      </c>
      <c r="D900" s="76" t="s">
        <v>21</v>
      </c>
      <c r="E900" s="76" t="s">
        <v>6</v>
      </c>
      <c r="F900" s="31" t="s">
        <v>21</v>
      </c>
      <c r="G900" s="75">
        <v>1</v>
      </c>
      <c r="H900" s="31" t="s">
        <v>2</v>
      </c>
      <c r="I900" s="31" t="s">
        <v>253</v>
      </c>
      <c r="J900" s="31" t="s">
        <v>56</v>
      </c>
      <c r="K900" s="23">
        <v>212.1</v>
      </c>
      <c r="L900" s="1"/>
      <c r="M900" s="1"/>
      <c r="N900" s="1"/>
      <c r="O900" s="1"/>
      <c r="P900" s="1"/>
      <c r="Q900" s="1"/>
      <c r="R900" s="1"/>
      <c r="S900" s="1"/>
    </row>
    <row r="901" spans="1:19" s="48" customFormat="1" ht="18" customHeight="1" x14ac:dyDescent="0.2">
      <c r="A901" s="108"/>
      <c r="B901" s="29" t="s">
        <v>62</v>
      </c>
      <c r="C901" s="75">
        <v>953</v>
      </c>
      <c r="D901" s="76" t="s">
        <v>21</v>
      </c>
      <c r="E901" s="76" t="s">
        <v>30</v>
      </c>
      <c r="F901" s="76"/>
      <c r="G901" s="75"/>
      <c r="H901" s="76"/>
      <c r="I901" s="76"/>
      <c r="J901" s="76"/>
      <c r="K901" s="23">
        <f t="shared" ref="K901:K903" si="50">SUM(K902)</f>
        <v>14809.400000000001</v>
      </c>
      <c r="L901" s="1"/>
      <c r="M901" s="1"/>
      <c r="N901" s="1"/>
      <c r="O901" s="1"/>
      <c r="P901" s="1"/>
      <c r="Q901" s="1"/>
      <c r="R901" s="1"/>
      <c r="S901" s="1"/>
    </row>
    <row r="902" spans="1:19" s="48" customFormat="1" ht="31.5" customHeight="1" x14ac:dyDescent="0.2">
      <c r="A902" s="108"/>
      <c r="B902" s="34" t="s">
        <v>420</v>
      </c>
      <c r="C902" s="75">
        <v>953</v>
      </c>
      <c r="D902" s="76" t="s">
        <v>21</v>
      </c>
      <c r="E902" s="76" t="s">
        <v>30</v>
      </c>
      <c r="F902" s="76" t="s">
        <v>21</v>
      </c>
      <c r="G902" s="75"/>
      <c r="H902" s="76"/>
      <c r="I902" s="76"/>
      <c r="J902" s="76"/>
      <c r="K902" s="23">
        <f t="shared" si="50"/>
        <v>14809.400000000001</v>
      </c>
      <c r="L902" s="1"/>
      <c r="M902" s="1"/>
      <c r="N902" s="1"/>
      <c r="O902" s="1"/>
      <c r="P902" s="1"/>
      <c r="Q902" s="1"/>
      <c r="R902" s="1"/>
      <c r="S902" s="1"/>
    </row>
    <row r="903" spans="1:19" s="48" customFormat="1" ht="31.5" customHeight="1" x14ac:dyDescent="0.2">
      <c r="A903" s="108"/>
      <c r="B903" s="34" t="s">
        <v>421</v>
      </c>
      <c r="C903" s="75">
        <v>953</v>
      </c>
      <c r="D903" s="76" t="s">
        <v>21</v>
      </c>
      <c r="E903" s="76" t="s">
        <v>30</v>
      </c>
      <c r="F903" s="76" t="s">
        <v>21</v>
      </c>
      <c r="G903" s="75">
        <v>1</v>
      </c>
      <c r="H903" s="76"/>
      <c r="I903" s="76"/>
      <c r="J903" s="76"/>
      <c r="K903" s="23">
        <f t="shared" si="50"/>
        <v>14809.400000000001</v>
      </c>
      <c r="L903" s="1"/>
      <c r="M903" s="1"/>
      <c r="N903" s="1"/>
      <c r="O903" s="1"/>
      <c r="P903" s="1"/>
      <c r="Q903" s="1"/>
      <c r="R903" s="1"/>
      <c r="S903" s="1"/>
    </row>
    <row r="904" spans="1:19" s="48" customFormat="1" ht="18" customHeight="1" x14ac:dyDescent="0.2">
      <c r="A904" s="108"/>
      <c r="B904" s="29" t="s">
        <v>119</v>
      </c>
      <c r="C904" s="75">
        <v>953</v>
      </c>
      <c r="D904" s="76" t="s">
        <v>21</v>
      </c>
      <c r="E904" s="76" t="s">
        <v>30</v>
      </c>
      <c r="F904" s="76" t="s">
        <v>21</v>
      </c>
      <c r="G904" s="75">
        <v>1</v>
      </c>
      <c r="H904" s="76" t="s">
        <v>2</v>
      </c>
      <c r="I904" s="76"/>
      <c r="J904" s="76"/>
      <c r="K904" s="23">
        <f>SUM(K911+K908+K905)</f>
        <v>14809.400000000001</v>
      </c>
      <c r="L904" s="1"/>
      <c r="M904" s="1"/>
      <c r="N904" s="1"/>
      <c r="O904" s="1"/>
      <c r="P904" s="1"/>
      <c r="Q904" s="1"/>
      <c r="R904" s="1"/>
      <c r="S904" s="1"/>
    </row>
    <row r="905" spans="1:19" s="48" customFormat="1" ht="141.75" customHeight="1" x14ac:dyDescent="0.2">
      <c r="A905" s="108"/>
      <c r="B905" s="52" t="s">
        <v>205</v>
      </c>
      <c r="C905" s="75">
        <v>953</v>
      </c>
      <c r="D905" s="76" t="s">
        <v>21</v>
      </c>
      <c r="E905" s="76" t="s">
        <v>30</v>
      </c>
      <c r="F905" s="76" t="s">
        <v>21</v>
      </c>
      <c r="G905" s="75">
        <v>1</v>
      </c>
      <c r="H905" s="76" t="s">
        <v>2</v>
      </c>
      <c r="I905" s="76" t="s">
        <v>249</v>
      </c>
      <c r="J905" s="76"/>
      <c r="K905" s="23">
        <f>SUM(K906:K907)</f>
        <v>1360.4</v>
      </c>
      <c r="L905" s="1"/>
      <c r="M905" s="1"/>
      <c r="N905" s="1"/>
      <c r="O905" s="1"/>
      <c r="P905" s="1"/>
      <c r="Q905" s="1"/>
      <c r="R905" s="1"/>
      <c r="S905" s="1"/>
    </row>
    <row r="906" spans="1:19" s="48" customFormat="1" ht="47.25" customHeight="1" x14ac:dyDescent="0.2">
      <c r="A906" s="108"/>
      <c r="B906" s="29" t="s">
        <v>121</v>
      </c>
      <c r="C906" s="75">
        <v>953</v>
      </c>
      <c r="D906" s="76" t="s">
        <v>21</v>
      </c>
      <c r="E906" s="76" t="s">
        <v>30</v>
      </c>
      <c r="F906" s="76" t="s">
        <v>21</v>
      </c>
      <c r="G906" s="75">
        <v>1</v>
      </c>
      <c r="H906" s="76" t="s">
        <v>2</v>
      </c>
      <c r="I906" s="76" t="s">
        <v>249</v>
      </c>
      <c r="J906" s="31" t="s">
        <v>48</v>
      </c>
      <c r="K906" s="23">
        <v>1192</v>
      </c>
      <c r="L906" s="1"/>
      <c r="M906" s="1"/>
      <c r="N906" s="1"/>
      <c r="O906" s="1"/>
      <c r="P906" s="1"/>
      <c r="Q906" s="1"/>
      <c r="R906" s="1"/>
      <c r="S906" s="1"/>
    </row>
    <row r="907" spans="1:19" s="48" customFormat="1" ht="31.5" customHeight="1" x14ac:dyDescent="0.2">
      <c r="A907" s="108"/>
      <c r="B907" s="29" t="s">
        <v>122</v>
      </c>
      <c r="C907" s="75">
        <v>953</v>
      </c>
      <c r="D907" s="76" t="s">
        <v>21</v>
      </c>
      <c r="E907" s="76" t="s">
        <v>30</v>
      </c>
      <c r="F907" s="76" t="s">
        <v>21</v>
      </c>
      <c r="G907" s="75">
        <v>1</v>
      </c>
      <c r="H907" s="76" t="s">
        <v>2</v>
      </c>
      <c r="I907" s="76" t="s">
        <v>249</v>
      </c>
      <c r="J907" s="31" t="s">
        <v>49</v>
      </c>
      <c r="K907" s="23">
        <v>168.4</v>
      </c>
      <c r="L907" s="1"/>
      <c r="M907" s="1"/>
      <c r="N907" s="1"/>
      <c r="O907" s="1"/>
      <c r="P907" s="1"/>
      <c r="Q907" s="1"/>
      <c r="R907" s="1"/>
      <c r="S907" s="1"/>
    </row>
    <row r="908" spans="1:19" ht="47.25" customHeight="1" x14ac:dyDescent="0.2">
      <c r="A908" s="108"/>
      <c r="B908" s="34" t="s">
        <v>248</v>
      </c>
      <c r="C908" s="75">
        <v>953</v>
      </c>
      <c r="D908" s="76" t="s">
        <v>21</v>
      </c>
      <c r="E908" s="76" t="s">
        <v>30</v>
      </c>
      <c r="F908" s="76" t="s">
        <v>21</v>
      </c>
      <c r="G908" s="75">
        <v>1</v>
      </c>
      <c r="H908" s="76" t="s">
        <v>2</v>
      </c>
      <c r="I908" s="76" t="s">
        <v>247</v>
      </c>
      <c r="J908" s="76"/>
      <c r="K908" s="23">
        <f>SUM(K909:K910)</f>
        <v>1015.7</v>
      </c>
      <c r="L908" s="60"/>
    </row>
    <row r="909" spans="1:19" ht="46.5" customHeight="1" x14ac:dyDescent="0.2">
      <c r="A909" s="108"/>
      <c r="B909" s="29" t="s">
        <v>121</v>
      </c>
      <c r="C909" s="75">
        <v>953</v>
      </c>
      <c r="D909" s="76" t="s">
        <v>21</v>
      </c>
      <c r="E909" s="76" t="s">
        <v>30</v>
      </c>
      <c r="F909" s="76" t="s">
        <v>21</v>
      </c>
      <c r="G909" s="75">
        <v>1</v>
      </c>
      <c r="H909" s="76" t="s">
        <v>2</v>
      </c>
      <c r="I909" s="76" t="s">
        <v>247</v>
      </c>
      <c r="J909" s="31" t="s">
        <v>48</v>
      </c>
      <c r="K909" s="23">
        <v>931.5</v>
      </c>
    </row>
    <row r="910" spans="1:19" ht="31.5" customHeight="1" x14ac:dyDescent="0.2">
      <c r="A910" s="108"/>
      <c r="B910" s="29" t="s">
        <v>122</v>
      </c>
      <c r="C910" s="75">
        <v>953</v>
      </c>
      <c r="D910" s="76" t="s">
        <v>21</v>
      </c>
      <c r="E910" s="76" t="s">
        <v>30</v>
      </c>
      <c r="F910" s="76" t="s">
        <v>21</v>
      </c>
      <c r="G910" s="75">
        <v>1</v>
      </c>
      <c r="H910" s="76" t="s">
        <v>2</v>
      </c>
      <c r="I910" s="76" t="s">
        <v>247</v>
      </c>
      <c r="J910" s="31" t="s">
        <v>49</v>
      </c>
      <c r="K910" s="23">
        <v>84.2</v>
      </c>
    </row>
    <row r="911" spans="1:19" ht="47.25" customHeight="1" x14ac:dyDescent="0.2">
      <c r="A911" s="108"/>
      <c r="B911" s="29" t="s">
        <v>204</v>
      </c>
      <c r="C911" s="75">
        <v>953</v>
      </c>
      <c r="D911" s="76" t="s">
        <v>21</v>
      </c>
      <c r="E911" s="76" t="s">
        <v>30</v>
      </c>
      <c r="F911" s="76" t="s">
        <v>21</v>
      </c>
      <c r="G911" s="75">
        <v>1</v>
      </c>
      <c r="H911" s="76" t="s">
        <v>2</v>
      </c>
      <c r="I911" s="76" t="s">
        <v>246</v>
      </c>
      <c r="J911" s="76"/>
      <c r="K911" s="23">
        <f>SUM(K912:K913)</f>
        <v>12433.300000000001</v>
      </c>
    </row>
    <row r="912" spans="1:19" ht="49.5" customHeight="1" x14ac:dyDescent="0.2">
      <c r="A912" s="108"/>
      <c r="B912" s="29" t="s">
        <v>121</v>
      </c>
      <c r="C912" s="75">
        <v>953</v>
      </c>
      <c r="D912" s="76" t="s">
        <v>21</v>
      </c>
      <c r="E912" s="76" t="s">
        <v>30</v>
      </c>
      <c r="F912" s="76" t="s">
        <v>21</v>
      </c>
      <c r="G912" s="75">
        <v>1</v>
      </c>
      <c r="H912" s="76" t="s">
        <v>2</v>
      </c>
      <c r="I912" s="76" t="s">
        <v>246</v>
      </c>
      <c r="J912" s="31" t="s">
        <v>48</v>
      </c>
      <c r="K912" s="23">
        <v>11507.1</v>
      </c>
    </row>
    <row r="913" spans="1:19" ht="31.5" customHeight="1" x14ac:dyDescent="0.2">
      <c r="A913" s="108"/>
      <c r="B913" s="29" t="s">
        <v>122</v>
      </c>
      <c r="C913" s="75">
        <v>953</v>
      </c>
      <c r="D913" s="76" t="s">
        <v>21</v>
      </c>
      <c r="E913" s="76" t="s">
        <v>30</v>
      </c>
      <c r="F913" s="76" t="s">
        <v>21</v>
      </c>
      <c r="G913" s="75">
        <v>1</v>
      </c>
      <c r="H913" s="76" t="s">
        <v>2</v>
      </c>
      <c r="I913" s="76" t="s">
        <v>246</v>
      </c>
      <c r="J913" s="31" t="s">
        <v>49</v>
      </c>
      <c r="K913" s="23">
        <v>926.2</v>
      </c>
    </row>
    <row r="914" spans="1:19" ht="18.75" customHeight="1" x14ac:dyDescent="0.2">
      <c r="A914" s="76" t="s">
        <v>89</v>
      </c>
      <c r="B914" s="29" t="s">
        <v>643</v>
      </c>
      <c r="C914" s="75">
        <v>0</v>
      </c>
      <c r="D914" s="76" t="s">
        <v>77</v>
      </c>
      <c r="E914" s="76" t="s">
        <v>77</v>
      </c>
      <c r="F914" s="76" t="s">
        <v>77</v>
      </c>
      <c r="G914" s="75">
        <v>0</v>
      </c>
      <c r="H914" s="76" t="s">
        <v>77</v>
      </c>
      <c r="I914" s="76" t="s">
        <v>644</v>
      </c>
      <c r="J914" s="75" t="s">
        <v>645</v>
      </c>
      <c r="K914" s="23">
        <v>196600</v>
      </c>
    </row>
    <row r="915" spans="1:19" ht="18.75" x14ac:dyDescent="0.3">
      <c r="A915" s="62"/>
      <c r="K915" s="63"/>
    </row>
    <row r="916" spans="1:19" ht="18.75" x14ac:dyDescent="0.3">
      <c r="A916" s="62"/>
      <c r="K916" s="63"/>
    </row>
    <row r="917" spans="1:19" ht="18.75" customHeight="1" x14ac:dyDescent="0.3">
      <c r="A917" s="107" t="s">
        <v>622</v>
      </c>
      <c r="B917" s="107"/>
      <c r="C917" s="64"/>
      <c r="D917" s="12"/>
      <c r="E917" s="65"/>
      <c r="F917" s="65"/>
      <c r="G917" s="65"/>
      <c r="H917" s="66"/>
      <c r="I917" s="66"/>
      <c r="J917" s="66"/>
      <c r="K917" s="67"/>
    </row>
    <row r="918" spans="1:19" ht="18.75" customHeight="1" x14ac:dyDescent="0.3">
      <c r="A918" s="120" t="s">
        <v>623</v>
      </c>
      <c r="B918" s="120"/>
      <c r="C918" s="68"/>
      <c r="D918" s="17"/>
      <c r="E918" s="17"/>
      <c r="F918" s="17"/>
      <c r="G918" s="65"/>
    </row>
    <row r="919" spans="1:19" ht="18.75" customHeight="1" x14ac:dyDescent="0.2">
      <c r="A919" s="107" t="s">
        <v>624</v>
      </c>
      <c r="B919" s="107"/>
      <c r="C919" s="17"/>
      <c r="D919" s="12"/>
      <c r="E919" s="17"/>
      <c r="F919" s="17"/>
      <c r="I919" s="114" t="s">
        <v>625</v>
      </c>
      <c r="J919" s="114"/>
      <c r="K919" s="114"/>
    </row>
    <row r="920" spans="1:19" x14ac:dyDescent="0.2">
      <c r="A920" s="62"/>
    </row>
    <row r="921" spans="1:19" x14ac:dyDescent="0.2">
      <c r="A921" s="62"/>
    </row>
    <row r="922" spans="1:19" x14ac:dyDescent="0.2">
      <c r="A922" s="62"/>
    </row>
    <row r="923" spans="1:19" x14ac:dyDescent="0.2">
      <c r="A923" s="62"/>
    </row>
    <row r="924" spans="1:19" s="3" customFormat="1" x14ac:dyDescent="0.2">
      <c r="A924" s="62"/>
      <c r="B924" s="2"/>
      <c r="D924" s="4"/>
      <c r="E924" s="4"/>
      <c r="F924" s="4"/>
      <c r="H924" s="4"/>
      <c r="I924" s="4"/>
      <c r="J924" s="4"/>
      <c r="K924" s="5"/>
      <c r="L924" s="1"/>
      <c r="M924" s="1"/>
      <c r="N924" s="1"/>
      <c r="O924" s="1"/>
      <c r="P924" s="1"/>
      <c r="Q924" s="1"/>
      <c r="R924" s="1"/>
      <c r="S924" s="1"/>
    </row>
    <row r="925" spans="1:19" s="3" customFormat="1" x14ac:dyDescent="0.2">
      <c r="A925" s="62"/>
      <c r="B925" s="2"/>
      <c r="D925" s="4"/>
      <c r="E925" s="4"/>
      <c r="F925" s="4"/>
      <c r="H925" s="4"/>
      <c r="I925" s="4"/>
      <c r="J925" s="4"/>
      <c r="K925" s="5"/>
      <c r="L925" s="1"/>
      <c r="M925" s="1"/>
      <c r="N925" s="1"/>
      <c r="O925" s="1"/>
      <c r="P925" s="1"/>
      <c r="Q925" s="1"/>
      <c r="R925" s="1"/>
      <c r="S925" s="1"/>
    </row>
    <row r="926" spans="1:19" s="3" customFormat="1" x14ac:dyDescent="0.2">
      <c r="A926" s="62"/>
      <c r="B926" s="2"/>
      <c r="D926" s="4"/>
      <c r="F926" s="4"/>
      <c r="H926" s="4"/>
      <c r="I926" s="4"/>
      <c r="K926" s="5"/>
      <c r="L926" s="1"/>
      <c r="M926" s="1"/>
      <c r="N926" s="1"/>
      <c r="O926" s="1"/>
      <c r="P926" s="1"/>
      <c r="Q926" s="1"/>
      <c r="R926" s="1"/>
      <c r="S926" s="1"/>
    </row>
    <row r="927" spans="1:19" s="3" customFormat="1" x14ac:dyDescent="0.2">
      <c r="A927" s="62"/>
      <c r="B927" s="2"/>
      <c r="F927" s="4"/>
      <c r="H927" s="4"/>
      <c r="I927" s="4"/>
      <c r="K927" s="5"/>
      <c r="L927" s="1"/>
      <c r="M927" s="1"/>
      <c r="N927" s="1"/>
      <c r="O927" s="1"/>
      <c r="P927" s="1"/>
      <c r="Q927" s="1"/>
      <c r="R927" s="1"/>
      <c r="S927" s="1"/>
    </row>
    <row r="928" spans="1:19" s="3" customFormat="1" x14ac:dyDescent="0.2">
      <c r="A928" s="62"/>
      <c r="B928" s="2"/>
      <c r="E928" s="4"/>
      <c r="F928" s="4"/>
      <c r="H928" s="4"/>
      <c r="I928" s="4"/>
      <c r="J928" s="4"/>
      <c r="K928" s="5"/>
      <c r="L928" s="1"/>
      <c r="M928" s="1"/>
      <c r="N928" s="1"/>
      <c r="O928" s="1"/>
      <c r="P928" s="1"/>
      <c r="Q928" s="1"/>
      <c r="R928" s="1"/>
      <c r="S928" s="1"/>
    </row>
    <row r="929" spans="1:19" s="3" customFormat="1" x14ac:dyDescent="0.2">
      <c r="A929" s="62"/>
      <c r="B929" s="2"/>
      <c r="D929" s="4"/>
      <c r="F929" s="4"/>
      <c r="H929" s="4"/>
      <c r="I929" s="4"/>
      <c r="K929" s="5"/>
      <c r="L929" s="1"/>
      <c r="M929" s="1"/>
      <c r="N929" s="1"/>
      <c r="O929" s="1"/>
      <c r="P929" s="1"/>
      <c r="Q929" s="1"/>
      <c r="R929" s="1"/>
      <c r="S929" s="1"/>
    </row>
    <row r="930" spans="1:19" s="3" customFormat="1" x14ac:dyDescent="0.2">
      <c r="A930" s="62"/>
      <c r="B930" s="2"/>
      <c r="E930" s="4"/>
      <c r="F930" s="4"/>
      <c r="H930" s="4"/>
      <c r="I930" s="4"/>
      <c r="J930" s="4"/>
      <c r="K930" s="5"/>
      <c r="L930" s="1"/>
      <c r="M930" s="1"/>
      <c r="N930" s="1"/>
      <c r="O930" s="1"/>
      <c r="P930" s="1"/>
      <c r="Q930" s="1"/>
      <c r="R930" s="1"/>
      <c r="S930" s="1"/>
    </row>
    <row r="931" spans="1:19" s="3" customFormat="1" x14ac:dyDescent="0.2">
      <c r="A931" s="62"/>
      <c r="B931" s="2"/>
      <c r="D931" s="4"/>
      <c r="E931" s="4"/>
      <c r="F931" s="4"/>
      <c r="H931" s="4"/>
      <c r="I931" s="4"/>
      <c r="J931" s="4"/>
      <c r="K931" s="5"/>
      <c r="L931" s="1"/>
      <c r="M931" s="1"/>
      <c r="N931" s="1"/>
      <c r="O931" s="1"/>
      <c r="P931" s="1"/>
      <c r="Q931" s="1"/>
      <c r="R931" s="1"/>
      <c r="S931" s="1"/>
    </row>
    <row r="932" spans="1:19" s="3" customFormat="1" x14ac:dyDescent="0.2">
      <c r="A932" s="62"/>
      <c r="B932" s="2"/>
      <c r="D932" s="4"/>
      <c r="E932" s="4"/>
      <c r="F932" s="4"/>
      <c r="H932" s="4"/>
      <c r="I932" s="4"/>
      <c r="J932" s="4"/>
      <c r="K932" s="5"/>
      <c r="L932" s="1"/>
      <c r="M932" s="1"/>
      <c r="N932" s="1"/>
      <c r="O932" s="1"/>
      <c r="P932" s="1"/>
      <c r="Q932" s="1"/>
      <c r="R932" s="1"/>
      <c r="S932" s="1"/>
    </row>
    <row r="933" spans="1:19" s="3" customFormat="1" x14ac:dyDescent="0.2">
      <c r="A933" s="62"/>
      <c r="B933" s="2"/>
      <c r="D933" s="4"/>
      <c r="E933" s="4"/>
      <c r="F933" s="4"/>
      <c r="H933" s="4"/>
      <c r="I933" s="4"/>
      <c r="J933" s="4"/>
      <c r="K933" s="5"/>
      <c r="L933" s="1"/>
      <c r="M933" s="1"/>
      <c r="N933" s="1"/>
      <c r="O933" s="1"/>
      <c r="P933" s="1"/>
      <c r="Q933" s="1"/>
      <c r="R933" s="1"/>
      <c r="S933" s="1"/>
    </row>
    <row r="934" spans="1:19" s="3" customFormat="1" x14ac:dyDescent="0.2">
      <c r="A934" s="62"/>
      <c r="B934" s="2"/>
      <c r="D934" s="4"/>
      <c r="E934" s="4"/>
      <c r="F934" s="4"/>
      <c r="H934" s="4"/>
      <c r="I934" s="4"/>
      <c r="J934" s="4"/>
      <c r="K934" s="5"/>
      <c r="L934" s="1"/>
      <c r="M934" s="1"/>
      <c r="N934" s="1"/>
      <c r="O934" s="1"/>
      <c r="P934" s="1"/>
      <c r="Q934" s="1"/>
      <c r="R934" s="1"/>
      <c r="S934" s="1"/>
    </row>
    <row r="935" spans="1:19" s="3" customFormat="1" x14ac:dyDescent="0.2">
      <c r="A935" s="62"/>
      <c r="B935" s="2"/>
      <c r="D935" s="4"/>
      <c r="E935" s="4"/>
      <c r="F935" s="4"/>
      <c r="H935" s="4"/>
      <c r="I935" s="4"/>
      <c r="J935" s="4"/>
      <c r="K935" s="5"/>
      <c r="L935" s="1"/>
      <c r="M935" s="1"/>
      <c r="N935" s="1"/>
      <c r="O935" s="1"/>
      <c r="P935" s="1"/>
      <c r="Q935" s="1"/>
      <c r="R935" s="1"/>
      <c r="S935" s="1"/>
    </row>
    <row r="936" spans="1:19" s="3" customFormat="1" x14ac:dyDescent="0.2">
      <c r="A936" s="62"/>
      <c r="B936" s="2"/>
      <c r="D936" s="4"/>
      <c r="F936" s="4"/>
      <c r="H936" s="4"/>
      <c r="I936" s="4"/>
      <c r="K936" s="5"/>
      <c r="L936" s="1"/>
      <c r="M936" s="1"/>
      <c r="N936" s="1"/>
      <c r="O936" s="1"/>
      <c r="P936" s="1"/>
      <c r="Q936" s="1"/>
      <c r="R936" s="1"/>
      <c r="S936" s="1"/>
    </row>
    <row r="937" spans="1:19" s="3" customFormat="1" x14ac:dyDescent="0.2">
      <c r="A937" s="62"/>
      <c r="B937" s="2"/>
      <c r="E937" s="4"/>
      <c r="F937" s="4"/>
      <c r="H937" s="4"/>
      <c r="I937" s="4"/>
      <c r="J937" s="4"/>
      <c r="K937" s="5"/>
      <c r="L937" s="1"/>
      <c r="M937" s="1"/>
      <c r="N937" s="1"/>
      <c r="O937" s="1"/>
      <c r="P937" s="1"/>
      <c r="Q937" s="1"/>
      <c r="R937" s="1"/>
      <c r="S937" s="1"/>
    </row>
    <row r="938" spans="1:19" s="3" customFormat="1" x14ac:dyDescent="0.2">
      <c r="A938" s="62"/>
      <c r="B938" s="2"/>
      <c r="D938" s="4"/>
      <c r="E938" s="4"/>
      <c r="F938" s="4"/>
      <c r="H938" s="4"/>
      <c r="I938" s="4"/>
      <c r="J938" s="4"/>
      <c r="K938" s="5"/>
      <c r="L938" s="1"/>
      <c r="M938" s="1"/>
      <c r="N938" s="1"/>
      <c r="O938" s="1"/>
      <c r="P938" s="1"/>
      <c r="Q938" s="1"/>
      <c r="R938" s="1"/>
      <c r="S938" s="1"/>
    </row>
    <row r="939" spans="1:19" s="3" customFormat="1" x14ac:dyDescent="0.2">
      <c r="A939" s="62"/>
      <c r="B939" s="2"/>
      <c r="D939" s="4"/>
      <c r="F939" s="4"/>
      <c r="H939" s="4"/>
      <c r="I939" s="4"/>
      <c r="K939" s="5"/>
      <c r="L939" s="1"/>
      <c r="M939" s="1"/>
      <c r="N939" s="1"/>
      <c r="O939" s="1"/>
      <c r="P939" s="1"/>
      <c r="Q939" s="1"/>
      <c r="R939" s="1"/>
      <c r="S939" s="1"/>
    </row>
    <row r="940" spans="1:19" x14ac:dyDescent="0.2">
      <c r="A940" s="62"/>
      <c r="D940" s="3"/>
    </row>
    <row r="941" spans="1:19" s="70" customFormat="1" x14ac:dyDescent="0.2">
      <c r="A941" s="69"/>
      <c r="B941" s="2"/>
      <c r="C941" s="3"/>
      <c r="D941" s="4"/>
      <c r="E941" s="4"/>
      <c r="F941" s="4"/>
      <c r="G941" s="3"/>
      <c r="H941" s="4"/>
      <c r="I941" s="4"/>
      <c r="J941" s="4"/>
      <c r="K941" s="5"/>
    </row>
    <row r="942" spans="1:19" s="70" customFormat="1" x14ac:dyDescent="0.2">
      <c r="A942" s="69"/>
      <c r="B942" s="2"/>
      <c r="C942" s="3"/>
      <c r="D942" s="4"/>
      <c r="E942" s="4"/>
      <c r="F942" s="4"/>
      <c r="G942" s="3"/>
      <c r="H942" s="4"/>
      <c r="I942" s="4"/>
      <c r="J942" s="4"/>
      <c r="K942" s="5"/>
    </row>
    <row r="943" spans="1:19" s="72" customFormat="1" ht="18.75" x14ac:dyDescent="0.2">
      <c r="A943" s="71"/>
      <c r="B943" s="2"/>
      <c r="C943" s="3"/>
      <c r="D943" s="4"/>
      <c r="E943" s="4"/>
      <c r="F943" s="4"/>
      <c r="G943" s="3"/>
      <c r="H943" s="4"/>
      <c r="I943" s="4"/>
      <c r="J943" s="4"/>
      <c r="K943" s="5"/>
    </row>
    <row r="944" spans="1:19" x14ac:dyDescent="0.2">
      <c r="A944" s="73"/>
    </row>
    <row r="945" spans="1:19" x14ac:dyDescent="0.2">
      <c r="A945" s="73"/>
    </row>
    <row r="946" spans="1:19" x14ac:dyDescent="0.2">
      <c r="A946" s="73"/>
      <c r="E946" s="3"/>
      <c r="J946" s="3"/>
    </row>
    <row r="947" spans="1:19" x14ac:dyDescent="0.2">
      <c r="A947" s="73"/>
      <c r="D947" s="3"/>
    </row>
    <row r="948" spans="1:19" x14ac:dyDescent="0.2">
      <c r="A948" s="73"/>
    </row>
    <row r="949" spans="1:19" x14ac:dyDescent="0.2">
      <c r="A949" s="73"/>
    </row>
    <row r="950" spans="1:19" x14ac:dyDescent="0.2">
      <c r="A950" s="73"/>
    </row>
    <row r="951" spans="1:19" x14ac:dyDescent="0.2">
      <c r="A951" s="73"/>
    </row>
    <row r="952" spans="1:19" x14ac:dyDescent="0.2">
      <c r="A952" s="73"/>
    </row>
    <row r="953" spans="1:19" x14ac:dyDescent="0.2">
      <c r="A953" s="73"/>
    </row>
    <row r="954" spans="1:19" x14ac:dyDescent="0.2">
      <c r="A954" s="73"/>
    </row>
    <row r="955" spans="1:19" x14ac:dyDescent="0.2">
      <c r="A955" s="73"/>
    </row>
    <row r="956" spans="1:19" s="3" customFormat="1" x14ac:dyDescent="0.2">
      <c r="A956" s="73"/>
      <c r="B956" s="2"/>
      <c r="D956" s="4"/>
      <c r="E956" s="4"/>
      <c r="F956" s="4"/>
      <c r="H956" s="4"/>
      <c r="I956" s="4"/>
      <c r="J956" s="4"/>
      <c r="K956" s="5"/>
      <c r="L956" s="1"/>
      <c r="M956" s="1"/>
      <c r="N956" s="1"/>
      <c r="O956" s="1"/>
      <c r="P956" s="1"/>
      <c r="Q956" s="1"/>
      <c r="R956" s="1"/>
      <c r="S956" s="1"/>
    </row>
    <row r="957" spans="1:19" s="3" customFormat="1" x14ac:dyDescent="0.2">
      <c r="A957" s="73"/>
      <c r="B957" s="2"/>
      <c r="D957" s="4"/>
      <c r="F957" s="4"/>
      <c r="H957" s="4"/>
      <c r="I957" s="4"/>
      <c r="K957" s="5"/>
      <c r="L957" s="1"/>
      <c r="M957" s="1"/>
      <c r="N957" s="1"/>
      <c r="O957" s="1"/>
      <c r="P957" s="1"/>
      <c r="Q957" s="1"/>
      <c r="R957" s="1"/>
      <c r="S957" s="1"/>
    </row>
    <row r="958" spans="1:19" s="3" customFormat="1" x14ac:dyDescent="0.2">
      <c r="A958" s="73"/>
      <c r="B958" s="2"/>
      <c r="F958" s="4"/>
      <c r="H958" s="4"/>
      <c r="I958" s="4"/>
      <c r="K958" s="5"/>
      <c r="L958" s="1"/>
      <c r="M958" s="1"/>
      <c r="N958" s="1"/>
      <c r="O958" s="1"/>
      <c r="P958" s="1"/>
      <c r="Q958" s="1"/>
      <c r="R958" s="1"/>
      <c r="S958" s="1"/>
    </row>
    <row r="959" spans="1:19" s="3" customFormat="1" x14ac:dyDescent="0.2">
      <c r="A959" s="73"/>
      <c r="B959" s="2"/>
      <c r="F959" s="4"/>
      <c r="H959" s="4"/>
      <c r="I959" s="4"/>
      <c r="K959" s="5"/>
      <c r="L959" s="1"/>
      <c r="M959" s="1"/>
      <c r="N959" s="1"/>
      <c r="O959" s="1"/>
      <c r="P959" s="1"/>
      <c r="Q959" s="1"/>
      <c r="R959" s="1"/>
      <c r="S959" s="1"/>
    </row>
    <row r="960" spans="1:19" s="3" customFormat="1" x14ac:dyDescent="0.2">
      <c r="A960" s="73"/>
      <c r="B960" s="2"/>
      <c r="F960" s="4"/>
      <c r="H960" s="4"/>
      <c r="I960" s="4"/>
      <c r="K960" s="5"/>
      <c r="L960" s="1"/>
      <c r="M960" s="1"/>
      <c r="N960" s="1"/>
      <c r="O960" s="1"/>
      <c r="P960" s="1"/>
      <c r="Q960" s="1"/>
      <c r="R960" s="1"/>
      <c r="S960" s="1"/>
    </row>
    <row r="961" spans="1:19" s="3" customFormat="1" x14ac:dyDescent="0.2">
      <c r="A961" s="73"/>
      <c r="B961" s="2"/>
      <c r="F961" s="4"/>
      <c r="H961" s="4"/>
      <c r="I961" s="4"/>
      <c r="K961" s="5"/>
      <c r="L961" s="1"/>
      <c r="M961" s="1"/>
      <c r="N961" s="1"/>
      <c r="O961" s="1"/>
      <c r="P961" s="1"/>
      <c r="Q961" s="1"/>
      <c r="R961" s="1"/>
      <c r="S961" s="1"/>
    </row>
    <row r="962" spans="1:19" s="3" customFormat="1" x14ac:dyDescent="0.2">
      <c r="A962" s="73"/>
      <c r="B962" s="2"/>
      <c r="E962" s="4"/>
      <c r="F962" s="4"/>
      <c r="H962" s="4"/>
      <c r="I962" s="4"/>
      <c r="J962" s="4"/>
      <c r="K962" s="5"/>
      <c r="L962" s="1"/>
      <c r="M962" s="1"/>
      <c r="N962" s="1"/>
      <c r="O962" s="1"/>
      <c r="P962" s="1"/>
      <c r="Q962" s="1"/>
      <c r="R962" s="1"/>
      <c r="S962" s="1"/>
    </row>
    <row r="963" spans="1:19" s="3" customFormat="1" x14ac:dyDescent="0.2">
      <c r="A963" s="73"/>
      <c r="B963" s="2"/>
      <c r="D963" s="4"/>
      <c r="E963" s="4"/>
      <c r="F963" s="4"/>
      <c r="H963" s="4"/>
      <c r="I963" s="4"/>
      <c r="J963" s="4"/>
      <c r="K963" s="5"/>
      <c r="L963" s="1"/>
      <c r="M963" s="1"/>
      <c r="N963" s="1"/>
      <c r="O963" s="1"/>
      <c r="P963" s="1"/>
      <c r="Q963" s="1"/>
      <c r="R963" s="1"/>
      <c r="S963" s="1"/>
    </row>
    <row r="964" spans="1:19" s="3" customFormat="1" x14ac:dyDescent="0.2">
      <c r="A964" s="73"/>
      <c r="B964" s="2"/>
      <c r="D964" s="4"/>
      <c r="E964" s="4"/>
      <c r="F964" s="4"/>
      <c r="H964" s="4"/>
      <c r="I964" s="4"/>
      <c r="J964" s="4"/>
      <c r="K964" s="5"/>
      <c r="L964" s="1"/>
      <c r="M964" s="1"/>
      <c r="N964" s="1"/>
      <c r="O964" s="1"/>
      <c r="P964" s="1"/>
      <c r="Q964" s="1"/>
      <c r="R964" s="1"/>
      <c r="S964" s="1"/>
    </row>
    <row r="965" spans="1:19" s="3" customFormat="1" x14ac:dyDescent="0.2">
      <c r="A965" s="73"/>
      <c r="B965" s="2"/>
      <c r="D965" s="4"/>
      <c r="E965" s="4"/>
      <c r="F965" s="4"/>
      <c r="H965" s="4"/>
      <c r="I965" s="4"/>
      <c r="J965" s="4"/>
      <c r="K965" s="5"/>
      <c r="L965" s="1"/>
      <c r="M965" s="1"/>
      <c r="N965" s="1"/>
      <c r="O965" s="1"/>
      <c r="P965" s="1"/>
      <c r="Q965" s="1"/>
      <c r="R965" s="1"/>
      <c r="S965" s="1"/>
    </row>
    <row r="966" spans="1:19" s="3" customFormat="1" x14ac:dyDescent="0.2">
      <c r="A966" s="73"/>
      <c r="B966" s="2"/>
      <c r="D966" s="4"/>
      <c r="E966" s="4"/>
      <c r="F966" s="4"/>
      <c r="H966" s="4"/>
      <c r="I966" s="4"/>
      <c r="J966" s="4"/>
      <c r="K966" s="5"/>
      <c r="L966" s="1"/>
      <c r="M966" s="1"/>
      <c r="N966" s="1"/>
      <c r="O966" s="1"/>
      <c r="P966" s="1"/>
      <c r="Q966" s="1"/>
      <c r="R966" s="1"/>
      <c r="S966" s="1"/>
    </row>
    <row r="967" spans="1:19" s="3" customFormat="1" x14ac:dyDescent="0.2">
      <c r="A967" s="73"/>
      <c r="B967" s="2"/>
      <c r="D967" s="4"/>
      <c r="E967" s="4"/>
      <c r="F967" s="4"/>
      <c r="H967" s="4"/>
      <c r="I967" s="4"/>
      <c r="J967" s="4"/>
      <c r="K967" s="5"/>
      <c r="L967" s="1"/>
      <c r="M967" s="1"/>
      <c r="N967" s="1"/>
      <c r="O967" s="1"/>
      <c r="P967" s="1"/>
      <c r="Q967" s="1"/>
      <c r="R967" s="1"/>
      <c r="S967" s="1"/>
    </row>
    <row r="968" spans="1:19" s="3" customFormat="1" x14ac:dyDescent="0.2">
      <c r="A968" s="73"/>
      <c r="B968" s="2"/>
      <c r="D968" s="4"/>
      <c r="E968" s="4"/>
      <c r="F968" s="4"/>
      <c r="H968" s="4"/>
      <c r="I968" s="4"/>
      <c r="J968" s="4"/>
      <c r="K968" s="5"/>
      <c r="L968" s="1"/>
      <c r="M968" s="1"/>
      <c r="N968" s="1"/>
      <c r="O968" s="1"/>
      <c r="P968" s="1"/>
      <c r="Q968" s="1"/>
      <c r="R968" s="1"/>
      <c r="S968" s="1"/>
    </row>
    <row r="969" spans="1:19" s="3" customFormat="1" x14ac:dyDescent="0.2">
      <c r="A969" s="73"/>
      <c r="B969" s="2"/>
      <c r="D969" s="4"/>
      <c r="E969" s="4"/>
      <c r="F969" s="4"/>
      <c r="H969" s="4"/>
      <c r="I969" s="4"/>
      <c r="J969" s="4"/>
      <c r="K969" s="5"/>
      <c r="L969" s="1"/>
      <c r="M969" s="1"/>
      <c r="N969" s="1"/>
      <c r="O969" s="1"/>
      <c r="P969" s="1"/>
      <c r="Q969" s="1"/>
      <c r="R969" s="1"/>
      <c r="S969" s="1"/>
    </row>
    <row r="970" spans="1:19" s="3" customFormat="1" x14ac:dyDescent="0.2">
      <c r="A970" s="73"/>
      <c r="B970" s="2"/>
      <c r="D970" s="4"/>
      <c r="F970" s="4"/>
      <c r="H970" s="4"/>
      <c r="I970" s="4"/>
      <c r="K970" s="5"/>
      <c r="L970" s="1"/>
      <c r="M970" s="1"/>
      <c r="N970" s="1"/>
      <c r="O970" s="1"/>
      <c r="P970" s="1"/>
      <c r="Q970" s="1"/>
      <c r="R970" s="1"/>
      <c r="S970" s="1"/>
    </row>
    <row r="971" spans="1:19" s="3" customFormat="1" x14ac:dyDescent="0.2">
      <c r="A971" s="73"/>
      <c r="B971" s="2"/>
      <c r="E971" s="4"/>
      <c r="F971" s="4"/>
      <c r="H971" s="4"/>
      <c r="I971" s="4"/>
      <c r="J971" s="4"/>
      <c r="K971" s="5"/>
      <c r="L971" s="1"/>
      <c r="M971" s="1"/>
      <c r="N971" s="1"/>
      <c r="O971" s="1"/>
      <c r="P971" s="1"/>
      <c r="Q971" s="1"/>
      <c r="R971" s="1"/>
      <c r="S971" s="1"/>
    </row>
    <row r="972" spans="1:19" s="3" customFormat="1" x14ac:dyDescent="0.2">
      <c r="A972" s="73"/>
      <c r="B972" s="2"/>
      <c r="D972" s="4"/>
      <c r="E972" s="4"/>
      <c r="F972" s="4"/>
      <c r="H972" s="4"/>
      <c r="I972" s="4"/>
      <c r="J972" s="4"/>
      <c r="K972" s="5"/>
      <c r="L972" s="1"/>
      <c r="M972" s="1"/>
      <c r="N972" s="1"/>
      <c r="O972" s="1"/>
      <c r="P972" s="1"/>
      <c r="Q972" s="1"/>
      <c r="R972" s="1"/>
      <c r="S972" s="1"/>
    </row>
    <row r="973" spans="1:19" s="3" customFormat="1" x14ac:dyDescent="0.2">
      <c r="A973" s="73"/>
      <c r="B973" s="2"/>
      <c r="D973" s="4"/>
      <c r="E973" s="4"/>
      <c r="F973" s="4"/>
      <c r="H973" s="4"/>
      <c r="I973" s="4"/>
      <c r="J973" s="4"/>
      <c r="K973" s="5"/>
      <c r="L973" s="1"/>
      <c r="M973" s="1"/>
      <c r="N973" s="1"/>
      <c r="O973" s="1"/>
      <c r="P973" s="1"/>
      <c r="Q973" s="1"/>
      <c r="R973" s="1"/>
      <c r="S973" s="1"/>
    </row>
    <row r="974" spans="1:19" s="3" customFormat="1" x14ac:dyDescent="0.2">
      <c r="A974" s="73"/>
      <c r="B974" s="2"/>
      <c r="D974" s="4"/>
      <c r="F974" s="4"/>
      <c r="H974" s="4"/>
      <c r="I974" s="4"/>
      <c r="K974" s="5"/>
      <c r="L974" s="1"/>
      <c r="M974" s="1"/>
      <c r="N974" s="1"/>
      <c r="O974" s="1"/>
      <c r="P974" s="1"/>
      <c r="Q974" s="1"/>
      <c r="R974" s="1"/>
      <c r="S974" s="1"/>
    </row>
    <row r="975" spans="1:19" s="3" customFormat="1" x14ac:dyDescent="0.2">
      <c r="A975" s="73"/>
      <c r="B975" s="2"/>
      <c r="E975" s="4"/>
      <c r="F975" s="4"/>
      <c r="H975" s="4"/>
      <c r="I975" s="4"/>
      <c r="J975" s="4"/>
      <c r="K975" s="5"/>
      <c r="L975" s="1"/>
      <c r="M975" s="1"/>
      <c r="N975" s="1"/>
      <c r="O975" s="1"/>
      <c r="P975" s="1"/>
      <c r="Q975" s="1"/>
      <c r="R975" s="1"/>
      <c r="S975" s="1"/>
    </row>
    <row r="976" spans="1:19" s="3" customFormat="1" x14ac:dyDescent="0.2">
      <c r="A976" s="73"/>
      <c r="B976" s="2"/>
      <c r="D976" s="4"/>
      <c r="F976" s="4"/>
      <c r="H976" s="4"/>
      <c r="I976" s="4"/>
      <c r="K976" s="5"/>
      <c r="L976" s="1"/>
      <c r="M976" s="1"/>
      <c r="N976" s="1"/>
      <c r="O976" s="1"/>
      <c r="P976" s="1"/>
      <c r="Q976" s="1"/>
      <c r="R976" s="1"/>
      <c r="S976" s="1"/>
    </row>
    <row r="977" spans="1:19" s="3" customFormat="1" x14ac:dyDescent="0.2">
      <c r="A977" s="73"/>
      <c r="B977" s="2"/>
      <c r="E977" s="4"/>
      <c r="F977" s="4"/>
      <c r="H977" s="4"/>
      <c r="I977" s="4"/>
      <c r="J977" s="4"/>
      <c r="K977" s="5"/>
      <c r="L977" s="1"/>
      <c r="M977" s="1"/>
      <c r="N977" s="1"/>
      <c r="O977" s="1"/>
      <c r="P977" s="1"/>
      <c r="Q977" s="1"/>
      <c r="R977" s="1"/>
      <c r="S977" s="1"/>
    </row>
    <row r="978" spans="1:19" s="3" customFormat="1" x14ac:dyDescent="0.2">
      <c r="A978" s="73"/>
      <c r="B978" s="2"/>
      <c r="D978" s="4"/>
      <c r="F978" s="4"/>
      <c r="H978" s="4"/>
      <c r="I978" s="4"/>
      <c r="K978" s="5"/>
      <c r="L978" s="1"/>
      <c r="M978" s="1"/>
      <c r="N978" s="1"/>
      <c r="O978" s="1"/>
      <c r="P978" s="1"/>
      <c r="Q978" s="1"/>
      <c r="R978" s="1"/>
      <c r="S978" s="1"/>
    </row>
    <row r="979" spans="1:19" s="3" customFormat="1" x14ac:dyDescent="0.2">
      <c r="A979" s="73"/>
      <c r="B979" s="2"/>
      <c r="F979" s="4"/>
      <c r="H979" s="4"/>
      <c r="I979" s="4"/>
      <c r="K979" s="5"/>
      <c r="L979" s="1"/>
      <c r="M979" s="1"/>
      <c r="N979" s="1"/>
      <c r="O979" s="1"/>
      <c r="P979" s="1"/>
      <c r="Q979" s="1"/>
      <c r="R979" s="1"/>
      <c r="S979" s="1"/>
    </row>
    <row r="980" spans="1:19" s="3" customFormat="1" x14ac:dyDescent="0.2">
      <c r="A980" s="73"/>
      <c r="B980" s="2"/>
      <c r="E980" s="4"/>
      <c r="F980" s="4"/>
      <c r="H980" s="4"/>
      <c r="I980" s="4"/>
      <c r="J980" s="4"/>
      <c r="K980" s="5"/>
      <c r="L980" s="1"/>
      <c r="M980" s="1"/>
      <c r="N980" s="1"/>
      <c r="O980" s="1"/>
      <c r="P980" s="1"/>
      <c r="Q980" s="1"/>
      <c r="R980" s="1"/>
      <c r="S980" s="1"/>
    </row>
    <row r="981" spans="1:19" s="3" customFormat="1" x14ac:dyDescent="0.2">
      <c r="A981" s="73"/>
      <c r="B981" s="2"/>
      <c r="D981" s="4"/>
      <c r="E981" s="4"/>
      <c r="F981" s="4"/>
      <c r="H981" s="4"/>
      <c r="I981" s="4"/>
      <c r="J981" s="4"/>
      <c r="K981" s="5"/>
      <c r="L981" s="1"/>
      <c r="M981" s="1"/>
      <c r="N981" s="1"/>
      <c r="O981" s="1"/>
      <c r="P981" s="1"/>
      <c r="Q981" s="1"/>
      <c r="R981" s="1"/>
      <c r="S981" s="1"/>
    </row>
    <row r="982" spans="1:19" s="3" customFormat="1" x14ac:dyDescent="0.2">
      <c r="A982" s="73"/>
      <c r="B982" s="2"/>
      <c r="D982" s="4"/>
      <c r="F982" s="4"/>
      <c r="H982" s="4"/>
      <c r="I982" s="4"/>
      <c r="K982" s="5"/>
      <c r="L982" s="1"/>
      <c r="M982" s="1"/>
      <c r="N982" s="1"/>
      <c r="O982" s="1"/>
      <c r="P982" s="1"/>
      <c r="Q982" s="1"/>
      <c r="R982" s="1"/>
      <c r="S982" s="1"/>
    </row>
    <row r="983" spans="1:19" s="3" customFormat="1" x14ac:dyDescent="0.2">
      <c r="A983" s="73"/>
      <c r="B983" s="2"/>
      <c r="E983" s="4"/>
      <c r="F983" s="4"/>
      <c r="H983" s="4"/>
      <c r="I983" s="4"/>
      <c r="J983" s="4"/>
      <c r="K983" s="5"/>
      <c r="L983" s="1"/>
      <c r="M983" s="1"/>
      <c r="N983" s="1"/>
      <c r="O983" s="1"/>
      <c r="P983" s="1"/>
      <c r="Q983" s="1"/>
      <c r="R983" s="1"/>
      <c r="S983" s="1"/>
    </row>
    <row r="984" spans="1:19" s="3" customFormat="1" x14ac:dyDescent="0.2">
      <c r="A984" s="73"/>
      <c r="B984" s="2"/>
      <c r="D984" s="4"/>
      <c r="E984" s="4"/>
      <c r="F984" s="4"/>
      <c r="H984" s="4"/>
      <c r="I984" s="4"/>
      <c r="J984" s="4"/>
      <c r="K984" s="5"/>
      <c r="L984" s="1"/>
      <c r="M984" s="1"/>
      <c r="N984" s="1"/>
      <c r="O984" s="1"/>
      <c r="P984" s="1"/>
      <c r="Q984" s="1"/>
      <c r="R984" s="1"/>
      <c r="S984" s="1"/>
    </row>
    <row r="985" spans="1:19" s="3" customFormat="1" x14ac:dyDescent="0.2">
      <c r="A985" s="73"/>
      <c r="B985" s="2"/>
      <c r="D985" s="4"/>
      <c r="F985" s="4"/>
      <c r="H985" s="4"/>
      <c r="I985" s="4"/>
      <c r="K985" s="5"/>
      <c r="L985" s="1"/>
      <c r="M985" s="1"/>
      <c r="N985" s="1"/>
      <c r="O985" s="1"/>
      <c r="P985" s="1"/>
      <c r="Q985" s="1"/>
      <c r="R985" s="1"/>
      <c r="S985" s="1"/>
    </row>
    <row r="986" spans="1:19" s="3" customFormat="1" x14ac:dyDescent="0.2">
      <c r="A986" s="73"/>
      <c r="B986" s="2"/>
      <c r="F986" s="4"/>
      <c r="H986" s="4"/>
      <c r="I986" s="4"/>
      <c r="K986" s="5"/>
      <c r="L986" s="1"/>
      <c r="M986" s="1"/>
      <c r="N986" s="1"/>
      <c r="O986" s="1"/>
      <c r="P986" s="1"/>
      <c r="Q986" s="1"/>
      <c r="R986" s="1"/>
      <c r="S986" s="1"/>
    </row>
    <row r="987" spans="1:19" s="3" customFormat="1" x14ac:dyDescent="0.2">
      <c r="A987" s="73"/>
      <c r="B987" s="2"/>
      <c r="F987" s="4"/>
      <c r="H987" s="4"/>
      <c r="I987" s="4"/>
      <c r="K987" s="5"/>
      <c r="L987" s="1"/>
      <c r="M987" s="1"/>
      <c r="N987" s="1"/>
      <c r="O987" s="1"/>
      <c r="P987" s="1"/>
      <c r="Q987" s="1"/>
      <c r="R987" s="1"/>
      <c r="S987" s="1"/>
    </row>
    <row r="988" spans="1:19" s="3" customFormat="1" x14ac:dyDescent="0.2">
      <c r="A988" s="73"/>
      <c r="B988" s="2"/>
      <c r="E988" s="4"/>
      <c r="F988" s="4"/>
      <c r="H988" s="4"/>
      <c r="I988" s="4"/>
      <c r="J988" s="4"/>
      <c r="K988" s="5"/>
      <c r="L988" s="1"/>
      <c r="M988" s="1"/>
      <c r="N988" s="1"/>
      <c r="O988" s="1"/>
      <c r="P988" s="1"/>
      <c r="Q988" s="1"/>
      <c r="R988" s="1"/>
      <c r="S988" s="1"/>
    </row>
    <row r="989" spans="1:19" s="3" customFormat="1" x14ac:dyDescent="0.2">
      <c r="A989" s="73"/>
      <c r="B989" s="2"/>
      <c r="D989" s="4"/>
      <c r="E989" s="4"/>
      <c r="F989" s="4"/>
      <c r="H989" s="4"/>
      <c r="I989" s="4"/>
      <c r="J989" s="4"/>
      <c r="K989" s="5"/>
      <c r="L989" s="1"/>
      <c r="M989" s="1"/>
      <c r="N989" s="1"/>
      <c r="O989" s="1"/>
      <c r="P989" s="1"/>
      <c r="Q989" s="1"/>
      <c r="R989" s="1"/>
      <c r="S989" s="1"/>
    </row>
    <row r="990" spans="1:19" s="3" customFormat="1" x14ac:dyDescent="0.2">
      <c r="A990" s="73"/>
      <c r="B990" s="2"/>
      <c r="D990" s="4"/>
      <c r="F990" s="4"/>
      <c r="H990" s="4"/>
      <c r="I990" s="4"/>
      <c r="K990" s="5"/>
      <c r="L990" s="1"/>
      <c r="M990" s="1"/>
      <c r="N990" s="1"/>
      <c r="O990" s="1"/>
      <c r="P990" s="1"/>
      <c r="Q990" s="1"/>
      <c r="R990" s="1"/>
      <c r="S990" s="1"/>
    </row>
    <row r="991" spans="1:19" s="3" customFormat="1" x14ac:dyDescent="0.2">
      <c r="A991" s="73"/>
      <c r="B991" s="2"/>
      <c r="E991" s="4"/>
      <c r="F991" s="4"/>
      <c r="H991" s="4"/>
      <c r="I991" s="4"/>
      <c r="J991" s="4"/>
      <c r="K991" s="5"/>
      <c r="L991" s="1"/>
      <c r="M991" s="1"/>
      <c r="N991" s="1"/>
      <c r="O991" s="1"/>
      <c r="P991" s="1"/>
      <c r="Q991" s="1"/>
      <c r="R991" s="1"/>
      <c r="S991" s="1"/>
    </row>
    <row r="992" spans="1:19" s="3" customFormat="1" x14ac:dyDescent="0.2">
      <c r="A992" s="73"/>
      <c r="B992" s="2"/>
      <c r="D992" s="4"/>
      <c r="E992" s="4"/>
      <c r="F992" s="4"/>
      <c r="H992" s="4"/>
      <c r="I992" s="4"/>
      <c r="J992" s="4"/>
      <c r="K992" s="5"/>
      <c r="L992" s="1"/>
      <c r="M992" s="1"/>
      <c r="N992" s="1"/>
      <c r="O992" s="1"/>
      <c r="P992" s="1"/>
      <c r="Q992" s="1"/>
      <c r="R992" s="1"/>
      <c r="S992" s="1"/>
    </row>
    <row r="993" spans="1:19" s="3" customFormat="1" x14ac:dyDescent="0.2">
      <c r="A993" s="73"/>
      <c r="B993" s="2"/>
      <c r="D993" s="4"/>
      <c r="E993" s="4"/>
      <c r="F993" s="4"/>
      <c r="H993" s="4"/>
      <c r="I993" s="4"/>
      <c r="J993" s="4"/>
      <c r="K993" s="5"/>
      <c r="L993" s="1"/>
      <c r="M993" s="1"/>
      <c r="N993" s="1"/>
      <c r="O993" s="1"/>
      <c r="P993" s="1"/>
      <c r="Q993" s="1"/>
      <c r="R993" s="1"/>
      <c r="S993" s="1"/>
    </row>
    <row r="994" spans="1:19" s="3" customFormat="1" x14ac:dyDescent="0.2">
      <c r="A994" s="73"/>
      <c r="B994" s="2"/>
      <c r="D994" s="4"/>
      <c r="E994" s="4"/>
      <c r="F994" s="4"/>
      <c r="H994" s="4"/>
      <c r="I994" s="4"/>
      <c r="J994" s="4"/>
      <c r="K994" s="5"/>
      <c r="L994" s="1"/>
      <c r="M994" s="1"/>
      <c r="N994" s="1"/>
      <c r="O994" s="1"/>
      <c r="P994" s="1"/>
      <c r="Q994" s="1"/>
      <c r="R994" s="1"/>
      <c r="S994" s="1"/>
    </row>
    <row r="995" spans="1:19" s="3" customFormat="1" x14ac:dyDescent="0.2">
      <c r="A995" s="73"/>
      <c r="B995" s="2"/>
      <c r="D995" s="4"/>
      <c r="F995" s="4"/>
      <c r="H995" s="4"/>
      <c r="I995" s="4"/>
      <c r="K995" s="5"/>
      <c r="L995" s="1"/>
      <c r="M995" s="1"/>
      <c r="N995" s="1"/>
      <c r="O995" s="1"/>
      <c r="P995" s="1"/>
      <c r="Q995" s="1"/>
      <c r="R995" s="1"/>
      <c r="S995" s="1"/>
    </row>
    <row r="996" spans="1:19" s="3" customFormat="1" x14ac:dyDescent="0.2">
      <c r="A996" s="73"/>
      <c r="B996" s="2"/>
      <c r="E996" s="4"/>
      <c r="F996" s="4"/>
      <c r="H996" s="4"/>
      <c r="I996" s="4"/>
      <c r="J996" s="4"/>
      <c r="K996" s="5"/>
      <c r="L996" s="1"/>
      <c r="M996" s="1"/>
      <c r="N996" s="1"/>
      <c r="O996" s="1"/>
      <c r="P996" s="1"/>
      <c r="Q996" s="1"/>
      <c r="R996" s="1"/>
      <c r="S996" s="1"/>
    </row>
    <row r="997" spans="1:19" s="3" customFormat="1" x14ac:dyDescent="0.2">
      <c r="A997" s="73"/>
      <c r="B997" s="2"/>
      <c r="D997" s="4"/>
      <c r="F997" s="4"/>
      <c r="H997" s="4"/>
      <c r="I997" s="4"/>
      <c r="K997" s="5"/>
      <c r="L997" s="1"/>
      <c r="M997" s="1"/>
      <c r="N997" s="1"/>
      <c r="O997" s="1"/>
      <c r="P997" s="1"/>
      <c r="Q997" s="1"/>
      <c r="R997" s="1"/>
      <c r="S997" s="1"/>
    </row>
    <row r="998" spans="1:19" s="3" customFormat="1" x14ac:dyDescent="0.2">
      <c r="A998" s="73"/>
      <c r="B998" s="2"/>
      <c r="E998" s="4"/>
      <c r="F998" s="4"/>
      <c r="H998" s="4"/>
      <c r="I998" s="4"/>
      <c r="J998" s="4"/>
      <c r="K998" s="5"/>
      <c r="L998" s="1"/>
      <c r="M998" s="1"/>
      <c r="N998" s="1"/>
      <c r="O998" s="1"/>
      <c r="P998" s="1"/>
      <c r="Q998" s="1"/>
      <c r="R998" s="1"/>
      <c r="S998" s="1"/>
    </row>
    <row r="999" spans="1:19" s="3" customFormat="1" x14ac:dyDescent="0.2">
      <c r="A999" s="73"/>
      <c r="B999" s="2"/>
      <c r="D999" s="4"/>
      <c r="E999" s="4"/>
      <c r="F999" s="4"/>
      <c r="H999" s="4"/>
      <c r="I999" s="4"/>
      <c r="J999" s="4"/>
      <c r="K999" s="5"/>
      <c r="L999" s="1"/>
      <c r="M999" s="1"/>
      <c r="N999" s="1"/>
      <c r="O999" s="1"/>
      <c r="P999" s="1"/>
      <c r="Q999" s="1"/>
      <c r="R999" s="1"/>
      <c r="S999" s="1"/>
    </row>
    <row r="1000" spans="1:19" s="3" customFormat="1" x14ac:dyDescent="0.2">
      <c r="A1000" s="73"/>
      <c r="B1000" s="2"/>
      <c r="D1000" s="4"/>
      <c r="F1000" s="4"/>
      <c r="H1000" s="4"/>
      <c r="I1000" s="4"/>
      <c r="K1000" s="5"/>
      <c r="L1000" s="1"/>
      <c r="M1000" s="1"/>
      <c r="N1000" s="1"/>
      <c r="O1000" s="1"/>
      <c r="P1000" s="1"/>
      <c r="Q1000" s="1"/>
      <c r="R1000" s="1"/>
      <c r="S1000" s="1"/>
    </row>
    <row r="1001" spans="1:19" s="3" customFormat="1" x14ac:dyDescent="0.2">
      <c r="A1001" s="73"/>
      <c r="B1001" s="2"/>
      <c r="E1001" s="4"/>
      <c r="F1001" s="4"/>
      <c r="H1001" s="4"/>
      <c r="I1001" s="4"/>
      <c r="J1001" s="4"/>
      <c r="K1001" s="5"/>
      <c r="L1001" s="1"/>
      <c r="M1001" s="1"/>
      <c r="N1001" s="1"/>
      <c r="O1001" s="1"/>
      <c r="P1001" s="1"/>
      <c r="Q1001" s="1"/>
      <c r="R1001" s="1"/>
      <c r="S1001" s="1"/>
    </row>
    <row r="1002" spans="1:19" s="3" customFormat="1" x14ac:dyDescent="0.2">
      <c r="A1002" s="73"/>
      <c r="B1002" s="2"/>
      <c r="D1002" s="4"/>
      <c r="F1002" s="4"/>
      <c r="H1002" s="4"/>
      <c r="I1002" s="4"/>
      <c r="K1002" s="5"/>
      <c r="L1002" s="1"/>
      <c r="M1002" s="1"/>
      <c r="N1002" s="1"/>
      <c r="O1002" s="1"/>
      <c r="P1002" s="1"/>
      <c r="Q1002" s="1"/>
      <c r="R1002" s="1"/>
      <c r="S1002" s="1"/>
    </row>
    <row r="1003" spans="1:19" s="3" customFormat="1" x14ac:dyDescent="0.2">
      <c r="A1003" s="73"/>
      <c r="B1003" s="2"/>
      <c r="F1003" s="4"/>
      <c r="H1003" s="4"/>
      <c r="I1003" s="4"/>
      <c r="K1003" s="5"/>
      <c r="L1003" s="1"/>
      <c r="M1003" s="1"/>
      <c r="N1003" s="1"/>
      <c r="O1003" s="1"/>
      <c r="P1003" s="1"/>
      <c r="Q1003" s="1"/>
      <c r="R1003" s="1"/>
      <c r="S1003" s="1"/>
    </row>
    <row r="1004" spans="1:19" s="3" customFormat="1" x14ac:dyDescent="0.2">
      <c r="A1004" s="73"/>
      <c r="B1004" s="2"/>
      <c r="E1004" s="4"/>
      <c r="F1004" s="4"/>
      <c r="H1004" s="4"/>
      <c r="I1004" s="4"/>
      <c r="J1004" s="4"/>
      <c r="K1004" s="5"/>
      <c r="L1004" s="1"/>
      <c r="M1004" s="1"/>
      <c r="N1004" s="1"/>
      <c r="O1004" s="1"/>
      <c r="P1004" s="1"/>
      <c r="Q1004" s="1"/>
      <c r="R1004" s="1"/>
      <c r="S1004" s="1"/>
    </row>
    <row r="1005" spans="1:19" s="3" customFormat="1" x14ac:dyDescent="0.2">
      <c r="A1005" s="73"/>
      <c r="B1005" s="2"/>
      <c r="D1005" s="4"/>
      <c r="E1005" s="4"/>
      <c r="F1005" s="4"/>
      <c r="H1005" s="4"/>
      <c r="I1005" s="4"/>
      <c r="J1005" s="4"/>
      <c r="K1005" s="5"/>
      <c r="L1005" s="1"/>
      <c r="M1005" s="1"/>
      <c r="N1005" s="1"/>
      <c r="O1005" s="1"/>
      <c r="P1005" s="1"/>
      <c r="Q1005" s="1"/>
      <c r="R1005" s="1"/>
      <c r="S1005" s="1"/>
    </row>
    <row r="1006" spans="1:19" s="3" customFormat="1" x14ac:dyDescent="0.2">
      <c r="A1006" s="73"/>
      <c r="B1006" s="2"/>
      <c r="D1006" s="4"/>
      <c r="E1006" s="4"/>
      <c r="F1006" s="4"/>
      <c r="H1006" s="4"/>
      <c r="I1006" s="4"/>
      <c r="J1006" s="4"/>
      <c r="K1006" s="5"/>
      <c r="L1006" s="1"/>
      <c r="M1006" s="1"/>
      <c r="N1006" s="1"/>
      <c r="O1006" s="1"/>
      <c r="P1006" s="1"/>
      <c r="Q1006" s="1"/>
      <c r="R1006" s="1"/>
      <c r="S1006" s="1"/>
    </row>
    <row r="1007" spans="1:19" s="3" customFormat="1" x14ac:dyDescent="0.2">
      <c r="A1007" s="73"/>
      <c r="B1007" s="2"/>
      <c r="D1007" s="4"/>
      <c r="E1007" s="4"/>
      <c r="F1007" s="4"/>
      <c r="H1007" s="4"/>
      <c r="I1007" s="4"/>
      <c r="J1007" s="4"/>
      <c r="K1007" s="5"/>
      <c r="L1007" s="1"/>
      <c r="M1007" s="1"/>
      <c r="N1007" s="1"/>
      <c r="O1007" s="1"/>
      <c r="P1007" s="1"/>
      <c r="Q1007" s="1"/>
      <c r="R1007" s="1"/>
      <c r="S1007" s="1"/>
    </row>
    <row r="1008" spans="1:19" s="3" customFormat="1" x14ac:dyDescent="0.2">
      <c r="A1008" s="1"/>
      <c r="B1008" s="2"/>
      <c r="D1008" s="4"/>
      <c r="E1008" s="4"/>
      <c r="F1008" s="4"/>
      <c r="H1008" s="4"/>
      <c r="I1008" s="4"/>
      <c r="J1008" s="4"/>
      <c r="K1008" s="5"/>
      <c r="L1008" s="1"/>
      <c r="M1008" s="1"/>
      <c r="N1008" s="1"/>
      <c r="O1008" s="1"/>
      <c r="P1008" s="1"/>
      <c r="Q1008" s="1"/>
      <c r="R1008" s="1"/>
      <c r="S1008" s="1"/>
    </row>
    <row r="1011" spans="1:19" s="3" customFormat="1" x14ac:dyDescent="0.2">
      <c r="A1011" s="1"/>
      <c r="B1011" s="2"/>
      <c r="D1011" s="4"/>
      <c r="E1011" s="4"/>
      <c r="F1011" s="4"/>
      <c r="H1011" s="4"/>
      <c r="I1011" s="4"/>
      <c r="J1011" s="4"/>
      <c r="K1011" s="5"/>
      <c r="L1011" s="1"/>
      <c r="M1011" s="1"/>
      <c r="N1011" s="1"/>
      <c r="O1011" s="1"/>
      <c r="P1011" s="1"/>
      <c r="Q1011" s="1"/>
      <c r="R1011" s="1"/>
      <c r="S1011" s="1"/>
    </row>
    <row r="1012" spans="1:19" s="3" customFormat="1" x14ac:dyDescent="0.2">
      <c r="A1012" s="1"/>
      <c r="B1012" s="2"/>
      <c r="D1012" s="4"/>
      <c r="E1012" s="4"/>
      <c r="F1012" s="4"/>
      <c r="H1012" s="4"/>
      <c r="I1012" s="4"/>
      <c r="J1012" s="4"/>
      <c r="K1012" s="5"/>
      <c r="L1012" s="1"/>
      <c r="M1012" s="1"/>
      <c r="N1012" s="1"/>
      <c r="O1012" s="1"/>
      <c r="P1012" s="1"/>
      <c r="Q1012" s="1"/>
      <c r="R1012" s="1"/>
      <c r="S1012" s="1"/>
    </row>
    <row r="1013" spans="1:19" s="3" customFormat="1" x14ac:dyDescent="0.2">
      <c r="A1013" s="1"/>
      <c r="B1013" s="2"/>
      <c r="D1013" s="4"/>
      <c r="E1013" s="4"/>
      <c r="F1013" s="4"/>
      <c r="H1013" s="4"/>
      <c r="I1013" s="4"/>
      <c r="J1013" s="4"/>
      <c r="K1013" s="5"/>
      <c r="L1013" s="1"/>
      <c r="M1013" s="1"/>
      <c r="N1013" s="1"/>
      <c r="O1013" s="1"/>
      <c r="P1013" s="1"/>
      <c r="Q1013" s="1"/>
      <c r="R1013" s="1"/>
      <c r="S1013" s="1"/>
    </row>
    <row r="1015" spans="1:19" s="3" customFormat="1" x14ac:dyDescent="0.2">
      <c r="A1015" s="1"/>
      <c r="B1015" s="2"/>
      <c r="D1015" s="4"/>
      <c r="F1015" s="4"/>
      <c r="H1015" s="4"/>
      <c r="I1015" s="4"/>
      <c r="K1015" s="5"/>
      <c r="L1015" s="1"/>
      <c r="M1015" s="1"/>
      <c r="N1015" s="1"/>
      <c r="O1015" s="1"/>
      <c r="P1015" s="1"/>
      <c r="Q1015" s="1"/>
      <c r="R1015" s="1"/>
      <c r="S1015" s="1"/>
    </row>
    <row r="1016" spans="1:19" s="3" customFormat="1" x14ac:dyDescent="0.2">
      <c r="A1016" s="1"/>
      <c r="B1016" s="2"/>
      <c r="E1016" s="4"/>
      <c r="F1016" s="4"/>
      <c r="H1016" s="4"/>
      <c r="I1016" s="4"/>
      <c r="J1016" s="4"/>
      <c r="K1016" s="5"/>
      <c r="L1016" s="1"/>
      <c r="M1016" s="1"/>
      <c r="N1016" s="1"/>
      <c r="O1016" s="1"/>
      <c r="P1016" s="1"/>
      <c r="Q1016" s="1"/>
      <c r="R1016" s="1"/>
      <c r="S1016" s="1"/>
    </row>
    <row r="1017" spans="1:19" s="3" customFormat="1" x14ac:dyDescent="0.2">
      <c r="A1017" s="1"/>
      <c r="B1017" s="2"/>
      <c r="D1017" s="4"/>
      <c r="F1017" s="4"/>
      <c r="H1017" s="4"/>
      <c r="I1017" s="4"/>
      <c r="K1017" s="5"/>
      <c r="L1017" s="1"/>
      <c r="M1017" s="1"/>
      <c r="N1017" s="1"/>
      <c r="O1017" s="1"/>
      <c r="P1017" s="1"/>
      <c r="Q1017" s="1"/>
      <c r="R1017" s="1"/>
      <c r="S1017" s="1"/>
    </row>
    <row r="1018" spans="1:19" s="3" customFormat="1" x14ac:dyDescent="0.2">
      <c r="A1018" s="1"/>
      <c r="B1018" s="2"/>
      <c r="E1018" s="4"/>
      <c r="F1018" s="4"/>
      <c r="H1018" s="4"/>
      <c r="I1018" s="4"/>
      <c r="J1018" s="4"/>
      <c r="K1018" s="5"/>
      <c r="L1018" s="1"/>
      <c r="M1018" s="1"/>
      <c r="N1018" s="1"/>
      <c r="O1018" s="1"/>
      <c r="P1018" s="1"/>
      <c r="Q1018" s="1"/>
      <c r="R1018" s="1"/>
      <c r="S1018" s="1"/>
    </row>
    <row r="1019" spans="1:19" s="3" customFormat="1" x14ac:dyDescent="0.2">
      <c r="A1019" s="1"/>
      <c r="B1019" s="2"/>
      <c r="D1019" s="4"/>
      <c r="F1019" s="4"/>
      <c r="H1019" s="4"/>
      <c r="I1019" s="4"/>
      <c r="K1019" s="5"/>
      <c r="L1019" s="1"/>
      <c r="M1019" s="1"/>
      <c r="N1019" s="1"/>
      <c r="O1019" s="1"/>
      <c r="P1019" s="1"/>
      <c r="Q1019" s="1"/>
      <c r="R1019" s="1"/>
      <c r="S1019" s="1"/>
    </row>
    <row r="1020" spans="1:19" s="3" customFormat="1" x14ac:dyDescent="0.2">
      <c r="A1020" s="1"/>
      <c r="B1020" s="2"/>
      <c r="E1020" s="4"/>
      <c r="F1020" s="4"/>
      <c r="H1020" s="4"/>
      <c r="I1020" s="4"/>
      <c r="J1020" s="4"/>
      <c r="K1020" s="5"/>
      <c r="L1020" s="1"/>
      <c r="M1020" s="1"/>
      <c r="N1020" s="1"/>
      <c r="O1020" s="1"/>
      <c r="P1020" s="1"/>
      <c r="Q1020" s="1"/>
      <c r="R1020" s="1"/>
      <c r="S1020" s="1"/>
    </row>
    <row r="1021" spans="1:19" s="3" customFormat="1" x14ac:dyDescent="0.2">
      <c r="A1021" s="1"/>
      <c r="B1021" s="2"/>
      <c r="D1021" s="4"/>
      <c r="F1021" s="4"/>
      <c r="H1021" s="4"/>
      <c r="I1021" s="4"/>
      <c r="K1021" s="5"/>
      <c r="L1021" s="1"/>
      <c r="M1021" s="1"/>
      <c r="N1021" s="1"/>
      <c r="O1021" s="1"/>
      <c r="P1021" s="1"/>
      <c r="Q1021" s="1"/>
      <c r="R1021" s="1"/>
      <c r="S1021" s="1"/>
    </row>
    <row r="1022" spans="1:19" s="3" customFormat="1" x14ac:dyDescent="0.2">
      <c r="A1022" s="1"/>
      <c r="B1022" s="2"/>
      <c r="F1022" s="4"/>
      <c r="H1022" s="4"/>
      <c r="I1022" s="4"/>
      <c r="K1022" s="5"/>
      <c r="L1022" s="1"/>
      <c r="M1022" s="1"/>
      <c r="N1022" s="1"/>
      <c r="O1022" s="1"/>
      <c r="P1022" s="1"/>
      <c r="Q1022" s="1"/>
      <c r="R1022" s="1"/>
      <c r="S1022" s="1"/>
    </row>
    <row r="1023" spans="1:19" s="3" customFormat="1" x14ac:dyDescent="0.2">
      <c r="A1023" s="1"/>
      <c r="B1023" s="2"/>
      <c r="E1023" s="4"/>
      <c r="F1023" s="4"/>
      <c r="H1023" s="4"/>
      <c r="I1023" s="4"/>
      <c r="J1023" s="4"/>
      <c r="K1023" s="5"/>
      <c r="L1023" s="1"/>
      <c r="M1023" s="1"/>
      <c r="N1023" s="1"/>
      <c r="O1023" s="1"/>
      <c r="P1023" s="1"/>
      <c r="Q1023" s="1"/>
      <c r="R1023" s="1"/>
      <c r="S1023" s="1"/>
    </row>
    <row r="1024" spans="1:19" s="3" customFormat="1" x14ac:dyDescent="0.2">
      <c r="A1024" s="1"/>
      <c r="B1024" s="2"/>
      <c r="D1024" s="4"/>
      <c r="F1024" s="4"/>
      <c r="H1024" s="4"/>
      <c r="I1024" s="4"/>
      <c r="K1024" s="5"/>
      <c r="L1024" s="1"/>
      <c r="M1024" s="1"/>
      <c r="N1024" s="1"/>
      <c r="O1024" s="1"/>
      <c r="P1024" s="1"/>
      <c r="Q1024" s="1"/>
      <c r="R1024" s="1"/>
      <c r="S1024" s="1"/>
    </row>
    <row r="1025" spans="1:19" s="3" customFormat="1" x14ac:dyDescent="0.2">
      <c r="A1025" s="1"/>
      <c r="B1025" s="2"/>
      <c r="F1025" s="4"/>
      <c r="H1025" s="4"/>
      <c r="I1025" s="4"/>
      <c r="K1025" s="5"/>
      <c r="L1025" s="1"/>
      <c r="M1025" s="1"/>
      <c r="N1025" s="1"/>
      <c r="O1025" s="1"/>
      <c r="P1025" s="1"/>
      <c r="Q1025" s="1"/>
      <c r="R1025" s="1"/>
      <c r="S1025" s="1"/>
    </row>
    <row r="1026" spans="1:19" s="3" customFormat="1" x14ac:dyDescent="0.2">
      <c r="A1026" s="1"/>
      <c r="B1026" s="2"/>
      <c r="E1026" s="4"/>
      <c r="F1026" s="4"/>
      <c r="H1026" s="4"/>
      <c r="I1026" s="4"/>
      <c r="J1026" s="4"/>
      <c r="K1026" s="5"/>
      <c r="L1026" s="1"/>
      <c r="M1026" s="1"/>
      <c r="N1026" s="1"/>
      <c r="O1026" s="1"/>
      <c r="P1026" s="1"/>
      <c r="Q1026" s="1"/>
      <c r="R1026" s="1"/>
      <c r="S1026" s="1"/>
    </row>
    <row r="1028" spans="1:19" s="3" customFormat="1" x14ac:dyDescent="0.2">
      <c r="A1028" s="1"/>
      <c r="B1028" s="2"/>
      <c r="D1028" s="4"/>
      <c r="E1028" s="4"/>
      <c r="F1028" s="4"/>
      <c r="H1028" s="4"/>
      <c r="I1028" s="4"/>
      <c r="J1028" s="4"/>
      <c r="K1028" s="5"/>
      <c r="L1028" s="1"/>
      <c r="M1028" s="1"/>
      <c r="N1028" s="1"/>
      <c r="O1028" s="1"/>
      <c r="P1028" s="1"/>
      <c r="Q1028" s="1"/>
      <c r="R1028" s="1"/>
      <c r="S1028" s="1"/>
    </row>
    <row r="1029" spans="1:19" s="3" customFormat="1" x14ac:dyDescent="0.2">
      <c r="A1029" s="1"/>
      <c r="B1029" s="2"/>
      <c r="D1029" s="4"/>
      <c r="E1029" s="4"/>
      <c r="F1029" s="4"/>
      <c r="H1029" s="4"/>
      <c r="I1029" s="4"/>
      <c r="J1029" s="4"/>
      <c r="K1029" s="5"/>
      <c r="L1029" s="1"/>
      <c r="M1029" s="1"/>
      <c r="N1029" s="1"/>
      <c r="O1029" s="1"/>
      <c r="P1029" s="1"/>
      <c r="Q1029" s="1"/>
      <c r="R1029" s="1"/>
      <c r="S1029" s="1"/>
    </row>
    <row r="1032" spans="1:19" s="3" customFormat="1" x14ac:dyDescent="0.2">
      <c r="A1032" s="1"/>
      <c r="B1032" s="2"/>
      <c r="D1032" s="4"/>
      <c r="F1032" s="4"/>
      <c r="H1032" s="4"/>
      <c r="I1032" s="4"/>
      <c r="K1032" s="5"/>
      <c r="L1032" s="1"/>
      <c r="M1032" s="1"/>
      <c r="N1032" s="1"/>
      <c r="O1032" s="1"/>
      <c r="P1032" s="1"/>
      <c r="Q1032" s="1"/>
      <c r="R1032" s="1"/>
      <c r="S1032" s="1"/>
    </row>
    <row r="1033" spans="1:19" s="3" customFormat="1" x14ac:dyDescent="0.2">
      <c r="A1033" s="1"/>
      <c r="B1033" s="2"/>
      <c r="E1033" s="4"/>
      <c r="F1033" s="4"/>
      <c r="H1033" s="4"/>
      <c r="I1033" s="4"/>
      <c r="J1033" s="4"/>
      <c r="K1033" s="5"/>
      <c r="L1033" s="1"/>
      <c r="M1033" s="1"/>
      <c r="N1033" s="1"/>
      <c r="O1033" s="1"/>
      <c r="P1033" s="1"/>
      <c r="Q1033" s="1"/>
      <c r="R1033" s="1"/>
      <c r="S1033" s="1"/>
    </row>
    <row r="1041" spans="1:19" s="3" customFormat="1" x14ac:dyDescent="0.2">
      <c r="A1041" s="1"/>
      <c r="B1041" s="2"/>
      <c r="D1041" s="4"/>
      <c r="F1041" s="4"/>
      <c r="H1041" s="4"/>
      <c r="I1041" s="4"/>
      <c r="K1041" s="5"/>
      <c r="L1041" s="1"/>
      <c r="M1041" s="1"/>
      <c r="N1041" s="1"/>
      <c r="O1041" s="1"/>
      <c r="P1041" s="1"/>
      <c r="Q1041" s="1"/>
      <c r="R1041" s="1"/>
      <c r="S1041" s="1"/>
    </row>
    <row r="1042" spans="1:19" s="3" customFormat="1" x14ac:dyDescent="0.2">
      <c r="A1042" s="1"/>
      <c r="B1042" s="2"/>
      <c r="F1042" s="4"/>
      <c r="H1042" s="4"/>
      <c r="I1042" s="4"/>
      <c r="K1042" s="5"/>
      <c r="L1042" s="1"/>
      <c r="M1042" s="1"/>
      <c r="N1042" s="1"/>
      <c r="O1042" s="1"/>
      <c r="P1042" s="1"/>
      <c r="Q1042" s="1"/>
      <c r="R1042" s="1"/>
      <c r="S1042" s="1"/>
    </row>
    <row r="1043" spans="1:19" s="3" customFormat="1" x14ac:dyDescent="0.2">
      <c r="A1043" s="1"/>
      <c r="B1043" s="2"/>
      <c r="F1043" s="4"/>
      <c r="H1043" s="4"/>
      <c r="I1043" s="4"/>
      <c r="K1043" s="5"/>
      <c r="L1043" s="1"/>
      <c r="M1043" s="1"/>
      <c r="N1043" s="1"/>
      <c r="O1043" s="1"/>
      <c r="P1043" s="1"/>
      <c r="Q1043" s="1"/>
      <c r="R1043" s="1"/>
      <c r="S1043" s="1"/>
    </row>
    <row r="1044" spans="1:19" s="3" customFormat="1" x14ac:dyDescent="0.2">
      <c r="A1044" s="1"/>
      <c r="B1044" s="2"/>
      <c r="F1044" s="4"/>
      <c r="H1044" s="4"/>
      <c r="I1044" s="4"/>
      <c r="K1044" s="5"/>
      <c r="L1044" s="1"/>
      <c r="M1044" s="1"/>
      <c r="N1044" s="1"/>
      <c r="O1044" s="1"/>
      <c r="P1044" s="1"/>
      <c r="Q1044" s="1"/>
      <c r="R1044" s="1"/>
      <c r="S1044" s="1"/>
    </row>
    <row r="1045" spans="1:19" s="3" customFormat="1" x14ac:dyDescent="0.2">
      <c r="A1045" s="1"/>
      <c r="B1045" s="2"/>
      <c r="E1045" s="4"/>
      <c r="F1045" s="4"/>
      <c r="H1045" s="4"/>
      <c r="I1045" s="4"/>
      <c r="J1045" s="4"/>
      <c r="K1045" s="5"/>
      <c r="L1045" s="1"/>
      <c r="M1045" s="1"/>
      <c r="N1045" s="1"/>
      <c r="O1045" s="1"/>
      <c r="P1045" s="1"/>
      <c r="Q1045" s="1"/>
      <c r="R1045" s="1"/>
      <c r="S1045" s="1"/>
    </row>
    <row r="1047" spans="1:19" s="3" customFormat="1" x14ac:dyDescent="0.2">
      <c r="A1047" s="1"/>
      <c r="B1047" s="2"/>
      <c r="D1047" s="4"/>
      <c r="E1047" s="4"/>
      <c r="F1047" s="4"/>
      <c r="H1047" s="4"/>
      <c r="I1047" s="4"/>
      <c r="J1047" s="4"/>
      <c r="K1047" s="5"/>
      <c r="L1047" s="1"/>
      <c r="M1047" s="1"/>
      <c r="N1047" s="1"/>
      <c r="O1047" s="1"/>
      <c r="P1047" s="1"/>
      <c r="Q1047" s="1"/>
      <c r="R1047" s="1"/>
      <c r="S1047" s="1"/>
    </row>
    <row r="1048" spans="1:19" s="3" customFormat="1" x14ac:dyDescent="0.2">
      <c r="A1048" s="1"/>
      <c r="B1048" s="2"/>
      <c r="D1048" s="4"/>
      <c r="F1048" s="4"/>
      <c r="H1048" s="4"/>
      <c r="I1048" s="4"/>
      <c r="K1048" s="5"/>
      <c r="L1048" s="1"/>
      <c r="M1048" s="1"/>
      <c r="N1048" s="1"/>
      <c r="O1048" s="1"/>
      <c r="P1048" s="1"/>
      <c r="Q1048" s="1"/>
      <c r="R1048" s="1"/>
      <c r="S1048" s="1"/>
    </row>
    <row r="1049" spans="1:19" s="3" customFormat="1" x14ac:dyDescent="0.2">
      <c r="A1049" s="1"/>
      <c r="B1049" s="2"/>
      <c r="F1049" s="4"/>
      <c r="H1049" s="4"/>
      <c r="I1049" s="4"/>
      <c r="K1049" s="5"/>
      <c r="L1049" s="1"/>
      <c r="M1049" s="1"/>
      <c r="N1049" s="1"/>
      <c r="O1049" s="1"/>
      <c r="P1049" s="1"/>
      <c r="Q1049" s="1"/>
      <c r="R1049" s="1"/>
      <c r="S1049" s="1"/>
    </row>
    <row r="1050" spans="1:19" s="3" customFormat="1" x14ac:dyDescent="0.2">
      <c r="A1050" s="1"/>
      <c r="B1050" s="2"/>
      <c r="E1050" s="4"/>
      <c r="F1050" s="4"/>
      <c r="H1050" s="4"/>
      <c r="I1050" s="4"/>
      <c r="J1050" s="4"/>
      <c r="K1050" s="5"/>
      <c r="L1050" s="1"/>
      <c r="M1050" s="1"/>
      <c r="N1050" s="1"/>
      <c r="O1050" s="1"/>
      <c r="P1050" s="1"/>
      <c r="Q1050" s="1"/>
      <c r="R1050" s="1"/>
      <c r="S1050" s="1"/>
    </row>
    <row r="1051" spans="1:19" s="3" customFormat="1" x14ac:dyDescent="0.2">
      <c r="A1051" s="1"/>
      <c r="B1051" s="2"/>
      <c r="D1051" s="4"/>
      <c r="E1051" s="4"/>
      <c r="F1051" s="4"/>
      <c r="H1051" s="4"/>
      <c r="I1051" s="4"/>
      <c r="J1051" s="4"/>
      <c r="K1051" s="5"/>
      <c r="L1051" s="1"/>
      <c r="M1051" s="1"/>
      <c r="N1051" s="1"/>
      <c r="O1051" s="1"/>
      <c r="P1051" s="1"/>
      <c r="Q1051" s="1"/>
      <c r="R1051" s="1"/>
      <c r="S1051" s="1"/>
    </row>
    <row r="1058" spans="1:19" s="3" customFormat="1" x14ac:dyDescent="0.2">
      <c r="A1058" s="1"/>
      <c r="B1058" s="2"/>
      <c r="D1058" s="4"/>
      <c r="E1058" s="4"/>
      <c r="F1058" s="4"/>
      <c r="H1058" s="4"/>
      <c r="I1058" s="4"/>
      <c r="J1058" s="4"/>
      <c r="K1058" s="5"/>
      <c r="L1058" s="1"/>
      <c r="M1058" s="1"/>
      <c r="N1058" s="1"/>
      <c r="O1058" s="1"/>
      <c r="P1058" s="1"/>
      <c r="Q1058" s="1"/>
      <c r="R1058" s="1"/>
      <c r="S1058" s="1"/>
    </row>
    <row r="1059" spans="1:19" s="3" customFormat="1" x14ac:dyDescent="0.2">
      <c r="A1059" s="1"/>
      <c r="B1059" s="2"/>
      <c r="D1059" s="4"/>
      <c r="F1059" s="4"/>
      <c r="H1059" s="4"/>
      <c r="I1059" s="4"/>
      <c r="K1059" s="5"/>
      <c r="L1059" s="1"/>
      <c r="M1059" s="1"/>
      <c r="N1059" s="1"/>
      <c r="O1059" s="1"/>
      <c r="P1059" s="1"/>
      <c r="Q1059" s="1"/>
      <c r="R1059" s="1"/>
      <c r="S1059" s="1"/>
    </row>
    <row r="1060" spans="1:19" s="3" customFormat="1" x14ac:dyDescent="0.2">
      <c r="A1060" s="1"/>
      <c r="B1060" s="2"/>
      <c r="E1060" s="4"/>
      <c r="F1060" s="4"/>
      <c r="H1060" s="4"/>
      <c r="I1060" s="4"/>
      <c r="J1060" s="4"/>
      <c r="K1060" s="5"/>
      <c r="L1060" s="1"/>
      <c r="M1060" s="1"/>
      <c r="N1060" s="1"/>
      <c r="O1060" s="1"/>
      <c r="P1060" s="1"/>
      <c r="Q1060" s="1"/>
      <c r="R1060" s="1"/>
      <c r="S1060" s="1"/>
    </row>
    <row r="1067" spans="1:19" s="3" customFormat="1" x14ac:dyDescent="0.2">
      <c r="A1067" s="1"/>
      <c r="B1067" s="2"/>
      <c r="D1067" s="4"/>
      <c r="E1067" s="4"/>
      <c r="F1067" s="4"/>
      <c r="H1067" s="4"/>
      <c r="I1067" s="4"/>
      <c r="J1067" s="4"/>
      <c r="K1067" s="5"/>
      <c r="L1067" s="1"/>
      <c r="M1067" s="1"/>
      <c r="N1067" s="1"/>
      <c r="O1067" s="1"/>
      <c r="P1067" s="1"/>
      <c r="Q1067" s="1"/>
      <c r="R1067" s="1"/>
      <c r="S1067" s="1"/>
    </row>
    <row r="1068" spans="1:19" s="3" customFormat="1" x14ac:dyDescent="0.2">
      <c r="A1068" s="1"/>
      <c r="B1068" s="2"/>
      <c r="D1068" s="4"/>
      <c r="E1068" s="4"/>
      <c r="F1068" s="4"/>
      <c r="H1068" s="4"/>
      <c r="I1068" s="4"/>
      <c r="J1068" s="4"/>
      <c r="K1068" s="5"/>
      <c r="L1068" s="1"/>
      <c r="M1068" s="1"/>
      <c r="N1068" s="1"/>
      <c r="O1068" s="1"/>
      <c r="P1068" s="1"/>
      <c r="Q1068" s="1"/>
      <c r="R1068" s="1"/>
      <c r="S1068" s="1"/>
    </row>
    <row r="1069" spans="1:19" s="3" customFormat="1" x14ac:dyDescent="0.2">
      <c r="A1069" s="1"/>
      <c r="B1069" s="2"/>
      <c r="D1069" s="4"/>
      <c r="F1069" s="4"/>
      <c r="H1069" s="4"/>
      <c r="I1069" s="4"/>
      <c r="K1069" s="5"/>
      <c r="L1069" s="1"/>
      <c r="M1069" s="1"/>
      <c r="N1069" s="1"/>
      <c r="O1069" s="1"/>
      <c r="P1069" s="1"/>
      <c r="Q1069" s="1"/>
      <c r="R1069" s="1"/>
      <c r="S1069" s="1"/>
    </row>
    <row r="1070" spans="1:19" s="3" customFormat="1" x14ac:dyDescent="0.2">
      <c r="A1070" s="1"/>
      <c r="B1070" s="2"/>
      <c r="E1070" s="4"/>
      <c r="F1070" s="4"/>
      <c r="H1070" s="4"/>
      <c r="I1070" s="4"/>
      <c r="J1070" s="4"/>
      <c r="K1070" s="5"/>
      <c r="L1070" s="1"/>
      <c r="M1070" s="1"/>
      <c r="N1070" s="1"/>
      <c r="O1070" s="1"/>
      <c r="P1070" s="1"/>
      <c r="Q1070" s="1"/>
      <c r="R1070" s="1"/>
      <c r="S1070" s="1"/>
    </row>
    <row r="1073" spans="1:19" s="3" customFormat="1" x14ac:dyDescent="0.2">
      <c r="A1073" s="1"/>
      <c r="B1073" s="2"/>
      <c r="D1073" s="4"/>
      <c r="F1073" s="4"/>
      <c r="H1073" s="4"/>
      <c r="I1073" s="4"/>
      <c r="K1073" s="5"/>
      <c r="L1073" s="1"/>
      <c r="M1073" s="1"/>
      <c r="N1073" s="1"/>
      <c r="O1073" s="1"/>
      <c r="P1073" s="1"/>
      <c r="Q1073" s="1"/>
      <c r="R1073" s="1"/>
      <c r="S1073" s="1"/>
    </row>
    <row r="1074" spans="1:19" s="3" customFormat="1" x14ac:dyDescent="0.2">
      <c r="A1074" s="1"/>
      <c r="B1074" s="2"/>
      <c r="E1074" s="4"/>
      <c r="F1074" s="4"/>
      <c r="H1074" s="4"/>
      <c r="I1074" s="4"/>
      <c r="J1074" s="4"/>
      <c r="K1074" s="5"/>
      <c r="L1074" s="1"/>
      <c r="M1074" s="1"/>
      <c r="N1074" s="1"/>
      <c r="O1074" s="1"/>
      <c r="P1074" s="1"/>
      <c r="Q1074" s="1"/>
      <c r="R1074" s="1"/>
      <c r="S1074" s="1"/>
    </row>
    <row r="1075" spans="1:19" s="3" customFormat="1" x14ac:dyDescent="0.2">
      <c r="A1075" s="1"/>
      <c r="B1075" s="2"/>
      <c r="D1075" s="4"/>
      <c r="E1075" s="4"/>
      <c r="F1075" s="4"/>
      <c r="H1075" s="4"/>
      <c r="I1075" s="4"/>
      <c r="J1075" s="4"/>
      <c r="K1075" s="5"/>
      <c r="L1075" s="1"/>
      <c r="M1075" s="1"/>
      <c r="N1075" s="1"/>
      <c r="O1075" s="1"/>
      <c r="P1075" s="1"/>
      <c r="Q1075" s="1"/>
      <c r="R1075" s="1"/>
      <c r="S1075" s="1"/>
    </row>
    <row r="1077" spans="1:19" s="3" customFormat="1" x14ac:dyDescent="0.2">
      <c r="A1077" s="1"/>
      <c r="B1077" s="2"/>
      <c r="D1077" s="4"/>
      <c r="F1077" s="4"/>
      <c r="H1077" s="4"/>
      <c r="I1077" s="4"/>
      <c r="K1077" s="5"/>
      <c r="L1077" s="1"/>
      <c r="M1077" s="1"/>
      <c r="N1077" s="1"/>
      <c r="O1077" s="1"/>
      <c r="P1077" s="1"/>
      <c r="Q1077" s="1"/>
      <c r="R1077" s="1"/>
      <c r="S1077" s="1"/>
    </row>
    <row r="1078" spans="1:19" s="3" customFormat="1" x14ac:dyDescent="0.2">
      <c r="A1078" s="1"/>
      <c r="B1078" s="2"/>
      <c r="E1078" s="4"/>
      <c r="F1078" s="4"/>
      <c r="H1078" s="4"/>
      <c r="I1078" s="4"/>
      <c r="J1078" s="4"/>
      <c r="K1078" s="5"/>
      <c r="L1078" s="1"/>
      <c r="M1078" s="1"/>
      <c r="N1078" s="1"/>
      <c r="O1078" s="1"/>
      <c r="P1078" s="1"/>
      <c r="Q1078" s="1"/>
      <c r="R1078" s="1"/>
      <c r="S1078" s="1"/>
    </row>
    <row r="1082" spans="1:19" s="3" customFormat="1" x14ac:dyDescent="0.2">
      <c r="A1082" s="1"/>
      <c r="B1082" s="2"/>
      <c r="D1082" s="4"/>
      <c r="F1082" s="4"/>
      <c r="H1082" s="4"/>
      <c r="I1082" s="4"/>
      <c r="K1082" s="5"/>
      <c r="L1082" s="1"/>
      <c r="M1082" s="1"/>
      <c r="N1082" s="1"/>
      <c r="O1082" s="1"/>
      <c r="P1082" s="1"/>
      <c r="Q1082" s="1"/>
      <c r="R1082" s="1"/>
      <c r="S1082" s="1"/>
    </row>
    <row r="1083" spans="1:19" s="3" customFormat="1" x14ac:dyDescent="0.2">
      <c r="A1083" s="1"/>
      <c r="B1083" s="2"/>
      <c r="E1083" s="4"/>
      <c r="F1083" s="4"/>
      <c r="H1083" s="4"/>
      <c r="I1083" s="4"/>
      <c r="J1083" s="4"/>
      <c r="K1083" s="5"/>
      <c r="L1083" s="1"/>
      <c r="M1083" s="1"/>
      <c r="N1083" s="1"/>
      <c r="O1083" s="1"/>
      <c r="P1083" s="1"/>
      <c r="Q1083" s="1"/>
      <c r="R1083" s="1"/>
      <c r="S1083" s="1"/>
    </row>
    <row r="1085" spans="1:19" s="3" customFormat="1" x14ac:dyDescent="0.2">
      <c r="A1085" s="1"/>
      <c r="B1085" s="2"/>
      <c r="D1085" s="4"/>
      <c r="E1085" s="4"/>
      <c r="F1085" s="4"/>
      <c r="H1085" s="4"/>
      <c r="I1085" s="4"/>
      <c r="J1085" s="4"/>
      <c r="K1085" s="5"/>
      <c r="L1085" s="1"/>
      <c r="M1085" s="1"/>
      <c r="N1085" s="1"/>
      <c r="O1085" s="1"/>
      <c r="P1085" s="1"/>
      <c r="Q1085" s="1"/>
      <c r="R1085" s="1"/>
      <c r="S1085" s="1"/>
    </row>
    <row r="1087" spans="1:19" s="3" customFormat="1" x14ac:dyDescent="0.2">
      <c r="A1087" s="1"/>
      <c r="B1087" s="2"/>
      <c r="D1087" s="4"/>
      <c r="F1087" s="4"/>
      <c r="H1087" s="4"/>
      <c r="I1087" s="4"/>
      <c r="K1087" s="5"/>
      <c r="L1087" s="1"/>
      <c r="M1087" s="1"/>
      <c r="N1087" s="1"/>
      <c r="O1087" s="1"/>
      <c r="P1087" s="1"/>
      <c r="Q1087" s="1"/>
      <c r="R1087" s="1"/>
      <c r="S1087" s="1"/>
    </row>
    <row r="1088" spans="1:19" s="3" customFormat="1" x14ac:dyDescent="0.2">
      <c r="A1088" s="1"/>
      <c r="B1088" s="2"/>
      <c r="E1088" s="4"/>
      <c r="F1088" s="4"/>
      <c r="H1088" s="4"/>
      <c r="I1088" s="4"/>
      <c r="J1088" s="4"/>
      <c r="K1088" s="5"/>
      <c r="L1088" s="1"/>
      <c r="M1088" s="1"/>
      <c r="N1088" s="1"/>
      <c r="O1088" s="1"/>
      <c r="P1088" s="1"/>
      <c r="Q1088" s="1"/>
      <c r="R1088" s="1"/>
      <c r="S1088" s="1"/>
    </row>
    <row r="1092" spans="1:19" s="3" customFormat="1" x14ac:dyDescent="0.2">
      <c r="A1092" s="1"/>
      <c r="B1092" s="2"/>
      <c r="D1092" s="4"/>
      <c r="F1092" s="4"/>
      <c r="H1092" s="4"/>
      <c r="I1092" s="4"/>
      <c r="K1092" s="5"/>
      <c r="L1092" s="1"/>
      <c r="M1092" s="1"/>
      <c r="N1092" s="1"/>
      <c r="O1092" s="1"/>
      <c r="P1092" s="1"/>
      <c r="Q1092" s="1"/>
      <c r="R1092" s="1"/>
      <c r="S1092" s="1"/>
    </row>
    <row r="1093" spans="1:19" s="3" customFormat="1" x14ac:dyDescent="0.2">
      <c r="A1093" s="1"/>
      <c r="B1093" s="2"/>
      <c r="E1093" s="4"/>
      <c r="F1093" s="4"/>
      <c r="H1093" s="4"/>
      <c r="I1093" s="4"/>
      <c r="J1093" s="4"/>
      <c r="K1093" s="5"/>
      <c r="L1093" s="1"/>
      <c r="M1093" s="1"/>
      <c r="N1093" s="1"/>
      <c r="O1093" s="1"/>
      <c r="P1093" s="1"/>
      <c r="Q1093" s="1"/>
      <c r="R1093" s="1"/>
      <c r="S1093" s="1"/>
    </row>
    <row r="1095" spans="1:19" s="3" customFormat="1" x14ac:dyDescent="0.2">
      <c r="A1095" s="1"/>
      <c r="B1095" s="2"/>
      <c r="D1095" s="4"/>
      <c r="F1095" s="4"/>
      <c r="H1095" s="4"/>
      <c r="I1095" s="4"/>
      <c r="K1095" s="5"/>
      <c r="L1095" s="1"/>
      <c r="M1095" s="1"/>
      <c r="N1095" s="1"/>
      <c r="O1095" s="1"/>
      <c r="P1095" s="1"/>
      <c r="Q1095" s="1"/>
      <c r="R1095" s="1"/>
      <c r="S1095" s="1"/>
    </row>
    <row r="1096" spans="1:19" s="3" customFormat="1" x14ac:dyDescent="0.2">
      <c r="A1096" s="1"/>
      <c r="B1096" s="2"/>
      <c r="E1096" s="4"/>
      <c r="F1096" s="4"/>
      <c r="H1096" s="4"/>
      <c r="I1096" s="4"/>
      <c r="J1096" s="4"/>
      <c r="K1096" s="5"/>
      <c r="L1096" s="1"/>
      <c r="M1096" s="1"/>
      <c r="N1096" s="1"/>
      <c r="O1096" s="1"/>
      <c r="P1096" s="1"/>
      <c r="Q1096" s="1"/>
      <c r="R1096" s="1"/>
      <c r="S1096" s="1"/>
    </row>
    <row r="1097" spans="1:19" s="3" customFormat="1" x14ac:dyDescent="0.2">
      <c r="A1097" s="1"/>
      <c r="B1097" s="2"/>
      <c r="D1097" s="4"/>
      <c r="F1097" s="4"/>
      <c r="H1097" s="4"/>
      <c r="I1097" s="4"/>
      <c r="K1097" s="5"/>
      <c r="L1097" s="1"/>
      <c r="M1097" s="1"/>
      <c r="N1097" s="1"/>
      <c r="O1097" s="1"/>
      <c r="P1097" s="1"/>
      <c r="Q1097" s="1"/>
      <c r="R1097" s="1"/>
      <c r="S1097" s="1"/>
    </row>
    <row r="1098" spans="1:19" s="3" customFormat="1" x14ac:dyDescent="0.2">
      <c r="A1098" s="1"/>
      <c r="B1098" s="2"/>
      <c r="E1098" s="4"/>
      <c r="F1098" s="4"/>
      <c r="H1098" s="4"/>
      <c r="I1098" s="4"/>
      <c r="J1098" s="4"/>
      <c r="K1098" s="5"/>
      <c r="L1098" s="1"/>
      <c r="M1098" s="1"/>
      <c r="N1098" s="1"/>
      <c r="O1098" s="1"/>
      <c r="P1098" s="1"/>
      <c r="Q1098" s="1"/>
      <c r="R1098" s="1"/>
      <c r="S1098" s="1"/>
    </row>
    <row r="1099" spans="1:19" s="3" customFormat="1" x14ac:dyDescent="0.2">
      <c r="A1099" s="1"/>
      <c r="B1099" s="2"/>
      <c r="D1099" s="4"/>
      <c r="E1099" s="4"/>
      <c r="F1099" s="4"/>
      <c r="H1099" s="4"/>
      <c r="I1099" s="4"/>
      <c r="J1099" s="4"/>
      <c r="K1099" s="5"/>
      <c r="L1099" s="1"/>
      <c r="M1099" s="1"/>
      <c r="N1099" s="1"/>
      <c r="O1099" s="1"/>
      <c r="P1099" s="1"/>
      <c r="Q1099" s="1"/>
      <c r="R1099" s="1"/>
      <c r="S1099" s="1"/>
    </row>
    <row r="1100" spans="1:19" s="3" customFormat="1" x14ac:dyDescent="0.2">
      <c r="A1100" s="1"/>
      <c r="B1100" s="2"/>
      <c r="D1100" s="4"/>
      <c r="F1100" s="4"/>
      <c r="H1100" s="4"/>
      <c r="I1100" s="4"/>
      <c r="K1100" s="5"/>
      <c r="L1100" s="1"/>
      <c r="M1100" s="1"/>
      <c r="N1100" s="1"/>
      <c r="O1100" s="1"/>
      <c r="P1100" s="1"/>
      <c r="Q1100" s="1"/>
      <c r="R1100" s="1"/>
      <c r="S1100" s="1"/>
    </row>
    <row r="1101" spans="1:19" s="3" customFormat="1" x14ac:dyDescent="0.2">
      <c r="A1101" s="1"/>
      <c r="B1101" s="2"/>
      <c r="F1101" s="4"/>
      <c r="H1101" s="4"/>
      <c r="I1101" s="4"/>
      <c r="K1101" s="5"/>
      <c r="L1101" s="1"/>
      <c r="M1101" s="1"/>
      <c r="N1101" s="1"/>
      <c r="O1101" s="1"/>
      <c r="P1101" s="1"/>
      <c r="Q1101" s="1"/>
      <c r="R1101" s="1"/>
      <c r="S1101" s="1"/>
    </row>
    <row r="1102" spans="1:19" s="3" customFormat="1" x14ac:dyDescent="0.2">
      <c r="A1102" s="1"/>
      <c r="B1102" s="2"/>
      <c r="E1102" s="4"/>
      <c r="F1102" s="4"/>
      <c r="H1102" s="4"/>
      <c r="I1102" s="4"/>
      <c r="J1102" s="4"/>
      <c r="K1102" s="5"/>
      <c r="L1102" s="1"/>
      <c r="M1102" s="1"/>
      <c r="N1102" s="1"/>
      <c r="O1102" s="1"/>
      <c r="P1102" s="1"/>
      <c r="Q1102" s="1"/>
      <c r="R1102" s="1"/>
      <c r="S1102" s="1"/>
    </row>
    <row r="1103" spans="1:19" s="3" customFormat="1" x14ac:dyDescent="0.2">
      <c r="A1103" s="1"/>
      <c r="B1103" s="2"/>
      <c r="D1103" s="4"/>
      <c r="E1103" s="4"/>
      <c r="F1103" s="4"/>
      <c r="H1103" s="4"/>
      <c r="I1103" s="4"/>
      <c r="J1103" s="4"/>
      <c r="K1103" s="5"/>
      <c r="L1103" s="1"/>
      <c r="M1103" s="1"/>
      <c r="N1103" s="1"/>
      <c r="O1103" s="1"/>
      <c r="P1103" s="1"/>
      <c r="Q1103" s="1"/>
      <c r="R1103" s="1"/>
      <c r="S1103" s="1"/>
    </row>
    <row r="1108" spans="1:19" s="3" customFormat="1" x14ac:dyDescent="0.2">
      <c r="A1108" s="1"/>
      <c r="B1108" s="2"/>
      <c r="D1108" s="4"/>
      <c r="E1108" s="4"/>
      <c r="F1108" s="4"/>
      <c r="H1108" s="4"/>
      <c r="I1108" s="4"/>
      <c r="J1108" s="4"/>
      <c r="K1108" s="5"/>
      <c r="L1108" s="1"/>
      <c r="M1108" s="1"/>
      <c r="N1108" s="1"/>
      <c r="O1108" s="1"/>
      <c r="P1108" s="1"/>
      <c r="Q1108" s="1"/>
      <c r="R1108" s="1"/>
      <c r="S1108" s="1"/>
    </row>
    <row r="1109" spans="1:19" s="3" customFormat="1" x14ac:dyDescent="0.2">
      <c r="A1109" s="1"/>
      <c r="B1109" s="2"/>
      <c r="D1109" s="4"/>
      <c r="F1109" s="4"/>
      <c r="H1109" s="4"/>
      <c r="I1109" s="4"/>
      <c r="K1109" s="5"/>
      <c r="L1109" s="1"/>
      <c r="M1109" s="1"/>
      <c r="N1109" s="1"/>
      <c r="O1109" s="1"/>
      <c r="P1109" s="1"/>
      <c r="Q1109" s="1"/>
      <c r="R1109" s="1"/>
      <c r="S1109" s="1"/>
    </row>
    <row r="1110" spans="1:19" s="3" customFormat="1" x14ac:dyDescent="0.2">
      <c r="A1110" s="1"/>
      <c r="B1110" s="2"/>
      <c r="E1110" s="4"/>
      <c r="F1110" s="4"/>
      <c r="H1110" s="4"/>
      <c r="I1110" s="4"/>
      <c r="J1110" s="4"/>
      <c r="K1110" s="5"/>
      <c r="L1110" s="1"/>
      <c r="M1110" s="1"/>
      <c r="N1110" s="1"/>
      <c r="O1110" s="1"/>
      <c r="P1110" s="1"/>
      <c r="Q1110" s="1"/>
      <c r="R1110" s="1"/>
      <c r="S1110" s="1"/>
    </row>
    <row r="1113" spans="1:19" s="3" customFormat="1" x14ac:dyDescent="0.2">
      <c r="A1113" s="1"/>
      <c r="B1113" s="2"/>
      <c r="D1113" s="4"/>
      <c r="F1113" s="4"/>
      <c r="H1113" s="4"/>
      <c r="I1113" s="4"/>
      <c r="K1113" s="5"/>
      <c r="L1113" s="1"/>
      <c r="M1113" s="1"/>
      <c r="N1113" s="1"/>
      <c r="O1113" s="1"/>
      <c r="P1113" s="1"/>
      <c r="Q1113" s="1"/>
      <c r="R1113" s="1"/>
      <c r="S1113" s="1"/>
    </row>
    <row r="1114" spans="1:19" s="3" customFormat="1" x14ac:dyDescent="0.2">
      <c r="A1114" s="1"/>
      <c r="B1114" s="2"/>
      <c r="E1114" s="4"/>
      <c r="F1114" s="4"/>
      <c r="H1114" s="4"/>
      <c r="I1114" s="4"/>
      <c r="J1114" s="4"/>
      <c r="K1114" s="5"/>
      <c r="L1114" s="1"/>
      <c r="M1114" s="1"/>
      <c r="N1114" s="1"/>
      <c r="O1114" s="1"/>
      <c r="P1114" s="1"/>
      <c r="Q1114" s="1"/>
      <c r="R1114" s="1"/>
      <c r="S1114" s="1"/>
    </row>
    <row r="1118" spans="1:19" s="3" customFormat="1" x14ac:dyDescent="0.2">
      <c r="A1118" s="1"/>
      <c r="B1118" s="2"/>
      <c r="D1118" s="4"/>
      <c r="E1118" s="4"/>
      <c r="F1118" s="4"/>
      <c r="H1118" s="4"/>
      <c r="I1118" s="4"/>
      <c r="J1118" s="4"/>
      <c r="K1118" s="5"/>
      <c r="L1118" s="1"/>
      <c r="M1118" s="1"/>
      <c r="N1118" s="1"/>
      <c r="O1118" s="1"/>
      <c r="P1118" s="1"/>
      <c r="Q1118" s="1"/>
      <c r="R1118" s="1"/>
      <c r="S1118" s="1"/>
    </row>
    <row r="1121" spans="1:19" s="3" customFormat="1" x14ac:dyDescent="0.2">
      <c r="A1121" s="1"/>
      <c r="B1121" s="2"/>
      <c r="D1121" s="4"/>
      <c r="F1121" s="4"/>
      <c r="H1121" s="4"/>
      <c r="I1121" s="4"/>
      <c r="K1121" s="5"/>
      <c r="L1121" s="1"/>
      <c r="M1121" s="1"/>
      <c r="N1121" s="1"/>
      <c r="O1121" s="1"/>
      <c r="P1121" s="1"/>
      <c r="Q1121" s="1"/>
      <c r="R1121" s="1"/>
      <c r="S1121" s="1"/>
    </row>
    <row r="1122" spans="1:19" s="3" customFormat="1" x14ac:dyDescent="0.2">
      <c r="A1122" s="1"/>
      <c r="B1122" s="2"/>
      <c r="E1122" s="4"/>
      <c r="F1122" s="4"/>
      <c r="H1122" s="4"/>
      <c r="I1122" s="4"/>
      <c r="J1122" s="4"/>
      <c r="K1122" s="5"/>
      <c r="L1122" s="1"/>
      <c r="M1122" s="1"/>
      <c r="N1122" s="1"/>
      <c r="O1122" s="1"/>
      <c r="P1122" s="1"/>
      <c r="Q1122" s="1"/>
      <c r="R1122" s="1"/>
      <c r="S1122" s="1"/>
    </row>
    <row r="1123" spans="1:19" s="3" customFormat="1" x14ac:dyDescent="0.2">
      <c r="A1123" s="1"/>
      <c r="B1123" s="2"/>
      <c r="D1123" s="4"/>
      <c r="F1123" s="4"/>
      <c r="H1123" s="4"/>
      <c r="I1123" s="4"/>
      <c r="K1123" s="5"/>
      <c r="L1123" s="1"/>
      <c r="M1123" s="1"/>
      <c r="N1123" s="1"/>
      <c r="O1123" s="1"/>
      <c r="P1123" s="1"/>
      <c r="Q1123" s="1"/>
      <c r="R1123" s="1"/>
      <c r="S1123" s="1"/>
    </row>
    <row r="1124" spans="1:19" s="3" customFormat="1" x14ac:dyDescent="0.2">
      <c r="A1124" s="1"/>
      <c r="B1124" s="2"/>
      <c r="F1124" s="4"/>
      <c r="H1124" s="4"/>
      <c r="I1124" s="4"/>
      <c r="K1124" s="5"/>
      <c r="L1124" s="1"/>
      <c r="M1124" s="1"/>
      <c r="N1124" s="1"/>
      <c r="O1124" s="1"/>
      <c r="P1124" s="1"/>
      <c r="Q1124" s="1"/>
      <c r="R1124" s="1"/>
      <c r="S1124" s="1"/>
    </row>
    <row r="1125" spans="1:19" s="3" customFormat="1" x14ac:dyDescent="0.2">
      <c r="A1125" s="1"/>
      <c r="B1125" s="2"/>
      <c r="F1125" s="4"/>
      <c r="H1125" s="4"/>
      <c r="I1125" s="4"/>
      <c r="K1125" s="5"/>
      <c r="L1125" s="1"/>
      <c r="M1125" s="1"/>
      <c r="N1125" s="1"/>
      <c r="O1125" s="1"/>
      <c r="P1125" s="1"/>
      <c r="Q1125" s="1"/>
      <c r="R1125" s="1"/>
      <c r="S1125" s="1"/>
    </row>
    <row r="1126" spans="1:19" s="3" customFormat="1" x14ac:dyDescent="0.2">
      <c r="A1126" s="1"/>
      <c r="B1126" s="2"/>
      <c r="F1126" s="4"/>
      <c r="H1126" s="4"/>
      <c r="I1126" s="4"/>
      <c r="K1126" s="5"/>
      <c r="L1126" s="1"/>
      <c r="M1126" s="1"/>
      <c r="N1126" s="1"/>
      <c r="O1126" s="1"/>
      <c r="P1126" s="1"/>
      <c r="Q1126" s="1"/>
      <c r="R1126" s="1"/>
      <c r="S1126" s="1"/>
    </row>
    <row r="1127" spans="1:19" s="3" customFormat="1" x14ac:dyDescent="0.2">
      <c r="A1127" s="1"/>
      <c r="B1127" s="2"/>
      <c r="E1127" s="4"/>
      <c r="F1127" s="4"/>
      <c r="H1127" s="4"/>
      <c r="I1127" s="4"/>
      <c r="J1127" s="4"/>
      <c r="K1127" s="5"/>
      <c r="L1127" s="1"/>
      <c r="M1127" s="1"/>
      <c r="N1127" s="1"/>
      <c r="O1127" s="1"/>
      <c r="P1127" s="1"/>
      <c r="Q1127" s="1"/>
      <c r="R1127" s="1"/>
      <c r="S1127" s="1"/>
    </row>
    <row r="1128" spans="1:19" s="3" customFormat="1" x14ac:dyDescent="0.2">
      <c r="A1128" s="1"/>
      <c r="B1128" s="2"/>
      <c r="D1128" s="4"/>
      <c r="F1128" s="4"/>
      <c r="H1128" s="4"/>
      <c r="I1128" s="4"/>
      <c r="K1128" s="5"/>
      <c r="L1128" s="1"/>
      <c r="M1128" s="1"/>
      <c r="N1128" s="1"/>
      <c r="O1128" s="1"/>
      <c r="P1128" s="1"/>
      <c r="Q1128" s="1"/>
      <c r="R1128" s="1"/>
      <c r="S1128" s="1"/>
    </row>
    <row r="1129" spans="1:19" s="3" customFormat="1" x14ac:dyDescent="0.2">
      <c r="A1129" s="1"/>
      <c r="B1129" s="2"/>
      <c r="E1129" s="4"/>
      <c r="F1129" s="4"/>
      <c r="H1129" s="4"/>
      <c r="I1129" s="4"/>
      <c r="J1129" s="4"/>
      <c r="K1129" s="5"/>
      <c r="L1129" s="1"/>
      <c r="M1129" s="1"/>
      <c r="N1129" s="1"/>
      <c r="O1129" s="1"/>
      <c r="P1129" s="1"/>
      <c r="Q1129" s="1"/>
      <c r="R1129" s="1"/>
      <c r="S1129" s="1"/>
    </row>
    <row r="1130" spans="1:19" s="3" customFormat="1" x14ac:dyDescent="0.2">
      <c r="A1130" s="1"/>
      <c r="B1130" s="2"/>
      <c r="D1130" s="4"/>
      <c r="F1130" s="4"/>
      <c r="H1130" s="4"/>
      <c r="I1130" s="4"/>
      <c r="K1130" s="5"/>
      <c r="L1130" s="1"/>
      <c r="M1130" s="1"/>
      <c r="N1130" s="1"/>
      <c r="O1130" s="1"/>
      <c r="P1130" s="1"/>
      <c r="Q1130" s="1"/>
      <c r="R1130" s="1"/>
      <c r="S1130" s="1"/>
    </row>
    <row r="1131" spans="1:19" s="3" customFormat="1" x14ac:dyDescent="0.2">
      <c r="A1131" s="1"/>
      <c r="B1131" s="2"/>
      <c r="F1131" s="4"/>
      <c r="H1131" s="4"/>
      <c r="I1131" s="4"/>
      <c r="K1131" s="5"/>
      <c r="L1131" s="1"/>
      <c r="M1131" s="1"/>
      <c r="N1131" s="1"/>
      <c r="O1131" s="1"/>
      <c r="P1131" s="1"/>
      <c r="Q1131" s="1"/>
      <c r="R1131" s="1"/>
      <c r="S1131" s="1"/>
    </row>
    <row r="1132" spans="1:19" s="3" customFormat="1" x14ac:dyDescent="0.2">
      <c r="A1132" s="1"/>
      <c r="B1132" s="2"/>
      <c r="E1132" s="4"/>
      <c r="F1132" s="4"/>
      <c r="H1132" s="4"/>
      <c r="I1132" s="4"/>
      <c r="J1132" s="4"/>
      <c r="K1132" s="5"/>
      <c r="L1132" s="1"/>
      <c r="M1132" s="1"/>
      <c r="N1132" s="1"/>
      <c r="O1132" s="1"/>
      <c r="P1132" s="1"/>
      <c r="Q1132" s="1"/>
      <c r="R1132" s="1"/>
      <c r="S1132" s="1"/>
    </row>
    <row r="1133" spans="1:19" s="3" customFormat="1" x14ac:dyDescent="0.2">
      <c r="A1133" s="1"/>
      <c r="B1133" s="2"/>
      <c r="D1133" s="4"/>
      <c r="F1133" s="4"/>
      <c r="H1133" s="4"/>
      <c r="I1133" s="4"/>
      <c r="K1133" s="5"/>
      <c r="L1133" s="1"/>
      <c r="M1133" s="1"/>
      <c r="N1133" s="1"/>
      <c r="O1133" s="1"/>
      <c r="P1133" s="1"/>
      <c r="Q1133" s="1"/>
      <c r="R1133" s="1"/>
      <c r="S1133" s="1"/>
    </row>
    <row r="1134" spans="1:19" s="3" customFormat="1" x14ac:dyDescent="0.2">
      <c r="A1134" s="1"/>
      <c r="B1134" s="2"/>
      <c r="E1134" s="4"/>
      <c r="F1134" s="4"/>
      <c r="H1134" s="4"/>
      <c r="I1134" s="4"/>
      <c r="J1134" s="4"/>
      <c r="K1134" s="5"/>
      <c r="L1134" s="1"/>
      <c r="M1134" s="1"/>
      <c r="N1134" s="1"/>
      <c r="O1134" s="1"/>
      <c r="P1134" s="1"/>
      <c r="Q1134" s="1"/>
      <c r="R1134" s="1"/>
      <c r="S1134" s="1"/>
    </row>
    <row r="1135" spans="1:19" s="3" customFormat="1" x14ac:dyDescent="0.2">
      <c r="A1135" s="1"/>
      <c r="B1135" s="2"/>
      <c r="D1135" s="4"/>
      <c r="E1135" s="4"/>
      <c r="F1135" s="4"/>
      <c r="H1135" s="4"/>
      <c r="I1135" s="4"/>
      <c r="J1135" s="4"/>
      <c r="K1135" s="5"/>
      <c r="L1135" s="1"/>
      <c r="M1135" s="1"/>
      <c r="N1135" s="1"/>
      <c r="O1135" s="1"/>
      <c r="P1135" s="1"/>
      <c r="Q1135" s="1"/>
      <c r="R1135" s="1"/>
      <c r="S1135" s="1"/>
    </row>
    <row r="1139" spans="1:19" s="3" customFormat="1" x14ac:dyDescent="0.2">
      <c r="A1139" s="1"/>
      <c r="B1139" s="2"/>
      <c r="D1139" s="4"/>
      <c r="F1139" s="4"/>
      <c r="H1139" s="4"/>
      <c r="I1139" s="4"/>
      <c r="K1139" s="5"/>
      <c r="L1139" s="1"/>
      <c r="M1139" s="1"/>
      <c r="N1139" s="1"/>
      <c r="O1139" s="1"/>
      <c r="P1139" s="1"/>
      <c r="Q1139" s="1"/>
      <c r="R1139" s="1"/>
      <c r="S1139" s="1"/>
    </row>
    <row r="1140" spans="1:19" s="3" customFormat="1" x14ac:dyDescent="0.2">
      <c r="A1140" s="1"/>
      <c r="B1140" s="2"/>
      <c r="E1140" s="4"/>
      <c r="F1140" s="4"/>
      <c r="H1140" s="4"/>
      <c r="I1140" s="4"/>
      <c r="J1140" s="4"/>
      <c r="K1140" s="5"/>
      <c r="L1140" s="1"/>
      <c r="M1140" s="1"/>
      <c r="N1140" s="1"/>
      <c r="O1140" s="1"/>
      <c r="P1140" s="1"/>
      <c r="Q1140" s="1"/>
      <c r="R1140" s="1"/>
      <c r="S1140" s="1"/>
    </row>
    <row r="1141" spans="1:19" s="3" customFormat="1" x14ac:dyDescent="0.2">
      <c r="A1141" s="1"/>
      <c r="B1141" s="2"/>
      <c r="D1141" s="4"/>
      <c r="F1141" s="4"/>
      <c r="H1141" s="4"/>
      <c r="I1141" s="4"/>
      <c r="K1141" s="5"/>
      <c r="L1141" s="1"/>
      <c r="M1141" s="1"/>
      <c r="N1141" s="1"/>
      <c r="O1141" s="1"/>
      <c r="P1141" s="1"/>
      <c r="Q1141" s="1"/>
      <c r="R1141" s="1"/>
      <c r="S1141" s="1"/>
    </row>
    <row r="1142" spans="1:19" s="3" customFormat="1" x14ac:dyDescent="0.2">
      <c r="A1142" s="1"/>
      <c r="B1142" s="2"/>
      <c r="E1142" s="4"/>
      <c r="F1142" s="4"/>
      <c r="H1142" s="4"/>
      <c r="I1142" s="4"/>
      <c r="J1142" s="4"/>
      <c r="K1142" s="5"/>
      <c r="L1142" s="1"/>
      <c r="M1142" s="1"/>
      <c r="N1142" s="1"/>
      <c r="O1142" s="1"/>
      <c r="P1142" s="1"/>
      <c r="Q1142" s="1"/>
      <c r="R1142" s="1"/>
      <c r="S1142" s="1"/>
    </row>
    <row r="1144" spans="1:19" s="3" customFormat="1" x14ac:dyDescent="0.2">
      <c r="A1144" s="1"/>
      <c r="B1144" s="2"/>
      <c r="D1144" s="4"/>
      <c r="F1144" s="4"/>
      <c r="H1144" s="4"/>
      <c r="I1144" s="4"/>
      <c r="K1144" s="5"/>
      <c r="L1144" s="1"/>
      <c r="M1144" s="1"/>
      <c r="N1144" s="1"/>
      <c r="O1144" s="1"/>
      <c r="P1144" s="1"/>
      <c r="Q1144" s="1"/>
      <c r="R1144" s="1"/>
      <c r="S1144" s="1"/>
    </row>
    <row r="1145" spans="1:19" s="3" customFormat="1" x14ac:dyDescent="0.2">
      <c r="A1145" s="1"/>
      <c r="B1145" s="2"/>
      <c r="F1145" s="4"/>
      <c r="H1145" s="4"/>
      <c r="I1145" s="4"/>
      <c r="K1145" s="5"/>
      <c r="L1145" s="1"/>
      <c r="M1145" s="1"/>
      <c r="N1145" s="1"/>
      <c r="O1145" s="1"/>
      <c r="P1145" s="1"/>
      <c r="Q1145" s="1"/>
      <c r="R1145" s="1"/>
      <c r="S1145" s="1"/>
    </row>
    <row r="1146" spans="1:19" s="3" customFormat="1" x14ac:dyDescent="0.2">
      <c r="A1146" s="1"/>
      <c r="B1146" s="2"/>
      <c r="F1146" s="4"/>
      <c r="H1146" s="4"/>
      <c r="I1146" s="4"/>
      <c r="K1146" s="5"/>
      <c r="L1146" s="1"/>
      <c r="M1146" s="1"/>
      <c r="N1146" s="1"/>
      <c r="O1146" s="1"/>
      <c r="P1146" s="1"/>
      <c r="Q1146" s="1"/>
      <c r="R1146" s="1"/>
      <c r="S1146" s="1"/>
    </row>
    <row r="1147" spans="1:19" s="3" customFormat="1" x14ac:dyDescent="0.2">
      <c r="A1147" s="1"/>
      <c r="B1147" s="2"/>
      <c r="F1147" s="4"/>
      <c r="H1147" s="4"/>
      <c r="I1147" s="4"/>
      <c r="K1147" s="5"/>
      <c r="L1147" s="1"/>
      <c r="M1147" s="1"/>
      <c r="N1147" s="1"/>
      <c r="O1147" s="1"/>
      <c r="P1147" s="1"/>
      <c r="Q1147" s="1"/>
      <c r="R1147" s="1"/>
      <c r="S1147" s="1"/>
    </row>
    <row r="1148" spans="1:19" s="3" customFormat="1" x14ac:dyDescent="0.2">
      <c r="A1148" s="1"/>
      <c r="B1148" s="2"/>
      <c r="F1148" s="4"/>
      <c r="H1148" s="4"/>
      <c r="I1148" s="4"/>
      <c r="K1148" s="5"/>
      <c r="L1148" s="1"/>
      <c r="M1148" s="1"/>
      <c r="N1148" s="1"/>
      <c r="O1148" s="1"/>
      <c r="P1148" s="1"/>
      <c r="Q1148" s="1"/>
      <c r="R1148" s="1"/>
      <c r="S1148" s="1"/>
    </row>
    <row r="1149" spans="1:19" s="3" customFormat="1" x14ac:dyDescent="0.2">
      <c r="A1149" s="1"/>
      <c r="B1149" s="2"/>
      <c r="F1149" s="4"/>
      <c r="H1149" s="4"/>
      <c r="I1149" s="4"/>
      <c r="K1149" s="5"/>
      <c r="L1149" s="1"/>
      <c r="M1149" s="1"/>
      <c r="N1149" s="1"/>
      <c r="O1149" s="1"/>
      <c r="P1149" s="1"/>
      <c r="Q1149" s="1"/>
      <c r="R1149" s="1"/>
      <c r="S1149" s="1"/>
    </row>
    <row r="1150" spans="1:19" s="3" customFormat="1" x14ac:dyDescent="0.2">
      <c r="A1150" s="1"/>
      <c r="B1150" s="2"/>
      <c r="E1150" s="4"/>
      <c r="F1150" s="4"/>
      <c r="H1150" s="4"/>
      <c r="I1150" s="4"/>
      <c r="J1150" s="4"/>
      <c r="K1150" s="5"/>
      <c r="L1150" s="1"/>
      <c r="M1150" s="1"/>
      <c r="N1150" s="1"/>
      <c r="O1150" s="1"/>
      <c r="P1150" s="1"/>
      <c r="Q1150" s="1"/>
      <c r="R1150" s="1"/>
      <c r="S1150" s="1"/>
    </row>
    <row r="1151" spans="1:19" s="3" customFormat="1" x14ac:dyDescent="0.2">
      <c r="A1151" s="1"/>
      <c r="B1151" s="2"/>
      <c r="D1151" s="4"/>
      <c r="F1151" s="4"/>
      <c r="H1151" s="4"/>
      <c r="I1151" s="4"/>
      <c r="K1151" s="5"/>
      <c r="L1151" s="1"/>
      <c r="M1151" s="1"/>
      <c r="N1151" s="1"/>
      <c r="O1151" s="1"/>
      <c r="P1151" s="1"/>
      <c r="Q1151" s="1"/>
      <c r="R1151" s="1"/>
      <c r="S1151" s="1"/>
    </row>
    <row r="1152" spans="1:19" s="3" customFormat="1" x14ac:dyDescent="0.2">
      <c r="A1152" s="1"/>
      <c r="B1152" s="2"/>
      <c r="E1152" s="4"/>
      <c r="F1152" s="4"/>
      <c r="H1152" s="4"/>
      <c r="I1152" s="4"/>
      <c r="J1152" s="4"/>
      <c r="K1152" s="5"/>
      <c r="L1152" s="1"/>
      <c r="M1152" s="1"/>
      <c r="N1152" s="1"/>
      <c r="O1152" s="1"/>
      <c r="P1152" s="1"/>
      <c r="Q1152" s="1"/>
      <c r="R1152" s="1"/>
      <c r="S1152" s="1"/>
    </row>
    <row r="1153" spans="1:19" s="3" customFormat="1" x14ac:dyDescent="0.2">
      <c r="A1153" s="1"/>
      <c r="B1153" s="2"/>
      <c r="D1153" s="4"/>
      <c r="F1153" s="4"/>
      <c r="H1153" s="4"/>
      <c r="I1153" s="4"/>
      <c r="K1153" s="5"/>
      <c r="L1153" s="1"/>
      <c r="M1153" s="1"/>
      <c r="N1153" s="1"/>
      <c r="O1153" s="1"/>
      <c r="P1153" s="1"/>
      <c r="Q1153" s="1"/>
      <c r="R1153" s="1"/>
      <c r="S1153" s="1"/>
    </row>
    <row r="1154" spans="1:19" s="3" customFormat="1" x14ac:dyDescent="0.2">
      <c r="A1154" s="1"/>
      <c r="B1154" s="2"/>
      <c r="F1154" s="4"/>
      <c r="H1154" s="4"/>
      <c r="I1154" s="4"/>
      <c r="K1154" s="5"/>
      <c r="L1154" s="1"/>
      <c r="M1154" s="1"/>
      <c r="N1154" s="1"/>
      <c r="O1154" s="1"/>
      <c r="P1154" s="1"/>
      <c r="Q1154" s="1"/>
      <c r="R1154" s="1"/>
      <c r="S1154" s="1"/>
    </row>
    <row r="1155" spans="1:19" s="3" customFormat="1" x14ac:dyDescent="0.2">
      <c r="A1155" s="1"/>
      <c r="B1155" s="2"/>
      <c r="E1155" s="4"/>
      <c r="F1155" s="4"/>
      <c r="H1155" s="4"/>
      <c r="I1155" s="4"/>
      <c r="J1155" s="4"/>
      <c r="K1155" s="5"/>
      <c r="L1155" s="1"/>
      <c r="M1155" s="1"/>
      <c r="N1155" s="1"/>
      <c r="O1155" s="1"/>
      <c r="P1155" s="1"/>
      <c r="Q1155" s="1"/>
      <c r="R1155" s="1"/>
      <c r="S1155" s="1"/>
    </row>
    <row r="1156" spans="1:19" s="3" customFormat="1" x14ac:dyDescent="0.2">
      <c r="A1156" s="1"/>
      <c r="B1156" s="2"/>
      <c r="D1156" s="4"/>
      <c r="F1156" s="4"/>
      <c r="H1156" s="4"/>
      <c r="I1156" s="4"/>
      <c r="K1156" s="5"/>
      <c r="L1156" s="1"/>
      <c r="M1156" s="1"/>
      <c r="N1156" s="1"/>
      <c r="O1156" s="1"/>
      <c r="P1156" s="1"/>
      <c r="Q1156" s="1"/>
      <c r="R1156" s="1"/>
      <c r="S1156" s="1"/>
    </row>
    <row r="1157" spans="1:19" s="3" customFormat="1" x14ac:dyDescent="0.2">
      <c r="A1157" s="1"/>
      <c r="B1157" s="2"/>
      <c r="E1157" s="4"/>
      <c r="F1157" s="4"/>
      <c r="H1157" s="4"/>
      <c r="I1157" s="4"/>
      <c r="J1157" s="4"/>
      <c r="K1157" s="5"/>
      <c r="L1157" s="1"/>
      <c r="M1157" s="1"/>
      <c r="N1157" s="1"/>
      <c r="O1157" s="1"/>
      <c r="P1157" s="1"/>
      <c r="Q1157" s="1"/>
      <c r="R1157" s="1"/>
      <c r="S1157" s="1"/>
    </row>
    <row r="1159" spans="1:19" s="3" customFormat="1" x14ac:dyDescent="0.2">
      <c r="A1159" s="1"/>
      <c r="B1159" s="2"/>
      <c r="D1159" s="4"/>
      <c r="E1159" s="4"/>
      <c r="F1159" s="4"/>
      <c r="H1159" s="4"/>
      <c r="I1159" s="4"/>
      <c r="J1159" s="4"/>
      <c r="K1159" s="5"/>
      <c r="L1159" s="1"/>
      <c r="M1159" s="1"/>
      <c r="N1159" s="1"/>
      <c r="O1159" s="1"/>
      <c r="P1159" s="1"/>
      <c r="Q1159" s="1"/>
      <c r="R1159" s="1"/>
      <c r="S1159" s="1"/>
    </row>
    <row r="1162" spans="1:19" s="3" customFormat="1" x14ac:dyDescent="0.2">
      <c r="A1162" s="1"/>
      <c r="B1162" s="2"/>
      <c r="D1162" s="4"/>
      <c r="F1162" s="4"/>
      <c r="H1162" s="4"/>
      <c r="I1162" s="4"/>
      <c r="K1162" s="5"/>
      <c r="L1162" s="1"/>
      <c r="M1162" s="1"/>
      <c r="N1162" s="1"/>
      <c r="O1162" s="1"/>
      <c r="P1162" s="1"/>
      <c r="Q1162" s="1"/>
      <c r="R1162" s="1"/>
      <c r="S1162" s="1"/>
    </row>
    <row r="1163" spans="1:19" s="3" customFormat="1" x14ac:dyDescent="0.2">
      <c r="A1163" s="1"/>
      <c r="B1163" s="2"/>
      <c r="E1163" s="4"/>
      <c r="F1163" s="4"/>
      <c r="H1163" s="4"/>
      <c r="I1163" s="4"/>
      <c r="J1163" s="4"/>
      <c r="K1163" s="5"/>
      <c r="L1163" s="1"/>
      <c r="M1163" s="1"/>
      <c r="N1163" s="1"/>
      <c r="O1163" s="1"/>
      <c r="P1163" s="1"/>
      <c r="Q1163" s="1"/>
      <c r="R1163" s="1"/>
      <c r="S1163" s="1"/>
    </row>
    <row r="1165" spans="1:19" s="3" customFormat="1" x14ac:dyDescent="0.2">
      <c r="A1165" s="1"/>
      <c r="B1165" s="2"/>
      <c r="D1165" s="4"/>
      <c r="E1165" s="4"/>
      <c r="F1165" s="4"/>
      <c r="H1165" s="4"/>
      <c r="I1165" s="4"/>
      <c r="J1165" s="4"/>
      <c r="K1165" s="5"/>
      <c r="L1165" s="1"/>
      <c r="M1165" s="1"/>
      <c r="N1165" s="1"/>
      <c r="O1165" s="1"/>
      <c r="P1165" s="1"/>
      <c r="Q1165" s="1"/>
      <c r="R1165" s="1"/>
      <c r="S1165" s="1"/>
    </row>
    <row r="1166" spans="1:19" s="3" customFormat="1" x14ac:dyDescent="0.2">
      <c r="A1166" s="1"/>
      <c r="B1166" s="2"/>
      <c r="D1166" s="4"/>
      <c r="F1166" s="4"/>
      <c r="H1166" s="4"/>
      <c r="I1166" s="4"/>
      <c r="K1166" s="5"/>
      <c r="L1166" s="1"/>
      <c r="M1166" s="1"/>
      <c r="N1166" s="1"/>
      <c r="O1166" s="1"/>
      <c r="P1166" s="1"/>
      <c r="Q1166" s="1"/>
      <c r="R1166" s="1"/>
      <c r="S1166" s="1"/>
    </row>
    <row r="1167" spans="1:19" s="3" customFormat="1" x14ac:dyDescent="0.2">
      <c r="A1167" s="1"/>
      <c r="B1167" s="2"/>
      <c r="E1167" s="4"/>
      <c r="F1167" s="4"/>
      <c r="H1167" s="4"/>
      <c r="I1167" s="4"/>
      <c r="J1167" s="4"/>
      <c r="K1167" s="5"/>
      <c r="L1167" s="1"/>
      <c r="M1167" s="1"/>
      <c r="N1167" s="1"/>
      <c r="O1167" s="1"/>
      <c r="P1167" s="1"/>
      <c r="Q1167" s="1"/>
      <c r="R1167" s="1"/>
      <c r="S1167" s="1"/>
    </row>
    <row r="1170" spans="1:19" s="3" customFormat="1" x14ac:dyDescent="0.2">
      <c r="A1170" s="1"/>
      <c r="B1170" s="2"/>
      <c r="D1170" s="4"/>
      <c r="E1170" s="4"/>
      <c r="F1170" s="4"/>
      <c r="H1170" s="4"/>
      <c r="I1170" s="4"/>
      <c r="J1170" s="4"/>
      <c r="K1170" s="5"/>
      <c r="L1170" s="1"/>
      <c r="M1170" s="1"/>
      <c r="N1170" s="1"/>
      <c r="O1170" s="1"/>
      <c r="P1170" s="1"/>
      <c r="Q1170" s="1"/>
      <c r="R1170" s="1"/>
      <c r="S1170" s="1"/>
    </row>
    <row r="1171" spans="1:19" s="3" customFormat="1" x14ac:dyDescent="0.2">
      <c r="A1171" s="1"/>
      <c r="B1171" s="2"/>
      <c r="D1171" s="4"/>
      <c r="E1171" s="4"/>
      <c r="F1171" s="4"/>
      <c r="H1171" s="4"/>
      <c r="I1171" s="4"/>
      <c r="J1171" s="4"/>
      <c r="K1171" s="5"/>
      <c r="L1171" s="1"/>
      <c r="M1171" s="1"/>
      <c r="N1171" s="1"/>
      <c r="O1171" s="1"/>
      <c r="P1171" s="1"/>
      <c r="Q1171" s="1"/>
      <c r="R1171" s="1"/>
      <c r="S1171" s="1"/>
    </row>
    <row r="1172" spans="1:19" s="3" customFormat="1" x14ac:dyDescent="0.2">
      <c r="A1172" s="1"/>
      <c r="B1172" s="2"/>
      <c r="D1172" s="4"/>
      <c r="E1172" s="4"/>
      <c r="F1172" s="4"/>
      <c r="H1172" s="4"/>
      <c r="I1172" s="4"/>
      <c r="J1172" s="4"/>
      <c r="K1172" s="5"/>
      <c r="L1172" s="1"/>
      <c r="M1172" s="1"/>
      <c r="N1172" s="1"/>
      <c r="O1172" s="1"/>
      <c r="P1172" s="1"/>
      <c r="Q1172" s="1"/>
      <c r="R1172" s="1"/>
      <c r="S1172" s="1"/>
    </row>
    <row r="1173" spans="1:19" s="3" customFormat="1" x14ac:dyDescent="0.2">
      <c r="A1173" s="1"/>
      <c r="B1173" s="2"/>
      <c r="D1173" s="4"/>
      <c r="F1173" s="4"/>
      <c r="H1173" s="4"/>
      <c r="I1173" s="4"/>
      <c r="K1173" s="5"/>
      <c r="L1173" s="1"/>
      <c r="M1173" s="1"/>
      <c r="N1173" s="1"/>
      <c r="O1173" s="1"/>
      <c r="P1173" s="1"/>
      <c r="Q1173" s="1"/>
      <c r="R1173" s="1"/>
      <c r="S1173" s="1"/>
    </row>
    <row r="1174" spans="1:19" s="3" customFormat="1" x14ac:dyDescent="0.2">
      <c r="A1174" s="1"/>
      <c r="B1174" s="2"/>
      <c r="F1174" s="4"/>
      <c r="H1174" s="4"/>
      <c r="I1174" s="4"/>
      <c r="K1174" s="5"/>
      <c r="L1174" s="1"/>
      <c r="M1174" s="1"/>
      <c r="N1174" s="1"/>
      <c r="O1174" s="1"/>
      <c r="P1174" s="1"/>
      <c r="Q1174" s="1"/>
      <c r="R1174" s="1"/>
      <c r="S1174" s="1"/>
    </row>
    <row r="1175" spans="1:19" s="3" customFormat="1" x14ac:dyDescent="0.2">
      <c r="A1175" s="1"/>
      <c r="B1175" s="2"/>
      <c r="E1175" s="4"/>
      <c r="F1175" s="4"/>
      <c r="H1175" s="4"/>
      <c r="I1175" s="4"/>
      <c r="J1175" s="4"/>
      <c r="K1175" s="5"/>
      <c r="L1175" s="1"/>
      <c r="M1175" s="1"/>
      <c r="N1175" s="1"/>
      <c r="O1175" s="1"/>
      <c r="P1175" s="1"/>
      <c r="Q1175" s="1"/>
      <c r="R1175" s="1"/>
      <c r="S1175" s="1"/>
    </row>
    <row r="1177" spans="1:19" s="3" customFormat="1" x14ac:dyDescent="0.2">
      <c r="A1177" s="1"/>
      <c r="B1177" s="2"/>
      <c r="D1177" s="4"/>
      <c r="E1177" s="4"/>
      <c r="F1177" s="4"/>
      <c r="H1177" s="4"/>
      <c r="I1177" s="4"/>
      <c r="J1177" s="4"/>
      <c r="K1177" s="5"/>
      <c r="L1177" s="1"/>
      <c r="M1177" s="1"/>
      <c r="N1177" s="1"/>
      <c r="O1177" s="1"/>
      <c r="P1177" s="1"/>
      <c r="Q1177" s="1"/>
      <c r="R1177" s="1"/>
      <c r="S1177" s="1"/>
    </row>
    <row r="1179" spans="1:19" s="3" customFormat="1" x14ac:dyDescent="0.2">
      <c r="A1179" s="1"/>
      <c r="B1179" s="2"/>
      <c r="D1179" s="4"/>
      <c r="E1179" s="4"/>
      <c r="F1179" s="4"/>
      <c r="H1179" s="4"/>
      <c r="I1179" s="4"/>
      <c r="J1179" s="4"/>
      <c r="K1179" s="5"/>
      <c r="L1179" s="1"/>
      <c r="M1179" s="1"/>
      <c r="N1179" s="1"/>
      <c r="O1179" s="1"/>
      <c r="P1179" s="1"/>
      <c r="Q1179" s="1"/>
      <c r="R1179" s="1"/>
      <c r="S1179" s="1"/>
    </row>
    <row r="1180" spans="1:19" s="3" customFormat="1" x14ac:dyDescent="0.2">
      <c r="A1180" s="1"/>
      <c r="B1180" s="2"/>
      <c r="D1180" s="4"/>
      <c r="E1180" s="4"/>
      <c r="F1180" s="4"/>
      <c r="H1180" s="4"/>
      <c r="I1180" s="4"/>
      <c r="J1180" s="4"/>
      <c r="K1180" s="5"/>
      <c r="L1180" s="1"/>
      <c r="M1180" s="1"/>
      <c r="N1180" s="1"/>
      <c r="O1180" s="1"/>
      <c r="P1180" s="1"/>
      <c r="Q1180" s="1"/>
      <c r="R1180" s="1"/>
      <c r="S1180" s="1"/>
    </row>
    <row r="1181" spans="1:19" s="3" customFormat="1" x14ac:dyDescent="0.2">
      <c r="A1181" s="1"/>
      <c r="B1181" s="2"/>
      <c r="D1181" s="4"/>
      <c r="F1181" s="4"/>
      <c r="H1181" s="4"/>
      <c r="I1181" s="4"/>
      <c r="K1181" s="5"/>
      <c r="L1181" s="1"/>
      <c r="M1181" s="1"/>
      <c r="N1181" s="1"/>
      <c r="O1181" s="1"/>
      <c r="P1181" s="1"/>
      <c r="Q1181" s="1"/>
      <c r="R1181" s="1"/>
      <c r="S1181" s="1"/>
    </row>
    <row r="1182" spans="1:19" s="3" customFormat="1" x14ac:dyDescent="0.2">
      <c r="A1182" s="1"/>
      <c r="B1182" s="2"/>
      <c r="E1182" s="4"/>
      <c r="F1182" s="4"/>
      <c r="H1182" s="4"/>
      <c r="I1182" s="4"/>
      <c r="J1182" s="4"/>
      <c r="K1182" s="5"/>
      <c r="L1182" s="1"/>
      <c r="M1182" s="1"/>
      <c r="N1182" s="1"/>
      <c r="O1182" s="1"/>
      <c r="P1182" s="1"/>
      <c r="Q1182" s="1"/>
      <c r="R1182" s="1"/>
      <c r="S1182" s="1"/>
    </row>
    <row r="1183" spans="1:19" s="3" customFormat="1" x14ac:dyDescent="0.2">
      <c r="A1183" s="1"/>
      <c r="B1183" s="2"/>
      <c r="D1183" s="4"/>
      <c r="F1183" s="4"/>
      <c r="H1183" s="4"/>
      <c r="I1183" s="4"/>
      <c r="K1183" s="5"/>
      <c r="L1183" s="1"/>
      <c r="M1183" s="1"/>
      <c r="N1183" s="1"/>
      <c r="O1183" s="1"/>
      <c r="P1183" s="1"/>
      <c r="Q1183" s="1"/>
      <c r="R1183" s="1"/>
      <c r="S1183" s="1"/>
    </row>
    <row r="1184" spans="1:19" s="3" customFormat="1" x14ac:dyDescent="0.2">
      <c r="A1184" s="1"/>
      <c r="B1184" s="2"/>
      <c r="E1184" s="4"/>
      <c r="F1184" s="4"/>
      <c r="H1184" s="4"/>
      <c r="I1184" s="4"/>
      <c r="J1184" s="4"/>
      <c r="K1184" s="5"/>
      <c r="L1184" s="1"/>
      <c r="M1184" s="1"/>
      <c r="N1184" s="1"/>
      <c r="O1184" s="1"/>
      <c r="P1184" s="1"/>
      <c r="Q1184" s="1"/>
      <c r="R1184" s="1"/>
      <c r="S1184" s="1"/>
    </row>
    <row r="1185" spans="1:19" s="3" customFormat="1" x14ac:dyDescent="0.2">
      <c r="A1185" s="1"/>
      <c r="B1185" s="2"/>
      <c r="D1185" s="4"/>
      <c r="F1185" s="4"/>
      <c r="H1185" s="4"/>
      <c r="I1185" s="4"/>
      <c r="K1185" s="5"/>
      <c r="L1185" s="1"/>
      <c r="M1185" s="1"/>
      <c r="N1185" s="1"/>
      <c r="O1185" s="1"/>
      <c r="P1185" s="1"/>
      <c r="Q1185" s="1"/>
      <c r="R1185" s="1"/>
      <c r="S1185" s="1"/>
    </row>
    <row r="1186" spans="1:19" s="3" customFormat="1" x14ac:dyDescent="0.2">
      <c r="A1186" s="1"/>
      <c r="B1186" s="2"/>
      <c r="F1186" s="4"/>
      <c r="H1186" s="4"/>
      <c r="I1186" s="4"/>
      <c r="K1186" s="5"/>
      <c r="L1186" s="1"/>
      <c r="M1186" s="1"/>
      <c r="N1186" s="1"/>
      <c r="O1186" s="1"/>
      <c r="P1186" s="1"/>
      <c r="Q1186" s="1"/>
      <c r="R1186" s="1"/>
      <c r="S1186" s="1"/>
    </row>
    <row r="1187" spans="1:19" s="3" customFormat="1" x14ac:dyDescent="0.2">
      <c r="A1187" s="1"/>
      <c r="B1187" s="2"/>
      <c r="E1187" s="4"/>
      <c r="F1187" s="4"/>
      <c r="H1187" s="4"/>
      <c r="I1187" s="4"/>
      <c r="J1187" s="4"/>
      <c r="K1187" s="5"/>
      <c r="L1187" s="1"/>
      <c r="M1187" s="1"/>
      <c r="N1187" s="1"/>
      <c r="O1187" s="1"/>
      <c r="P1187" s="1"/>
      <c r="Q1187" s="1"/>
      <c r="R1187" s="1"/>
      <c r="S1187" s="1"/>
    </row>
    <row r="1188" spans="1:19" s="3" customFormat="1" x14ac:dyDescent="0.2">
      <c r="A1188" s="1"/>
      <c r="B1188" s="2"/>
      <c r="D1188" s="4"/>
      <c r="E1188" s="4"/>
      <c r="F1188" s="4"/>
      <c r="H1188" s="4"/>
      <c r="I1188" s="4"/>
      <c r="J1188" s="4"/>
      <c r="K1188" s="5"/>
      <c r="L1188" s="1"/>
      <c r="M1188" s="1"/>
      <c r="N1188" s="1"/>
      <c r="O1188" s="1"/>
      <c r="P1188" s="1"/>
      <c r="Q1188" s="1"/>
      <c r="R1188" s="1"/>
      <c r="S1188" s="1"/>
    </row>
    <row r="1192" spans="1:19" s="3" customFormat="1" x14ac:dyDescent="0.2">
      <c r="A1192" s="1"/>
      <c r="B1192" s="2"/>
      <c r="D1192" s="4"/>
      <c r="F1192" s="4"/>
      <c r="H1192" s="4"/>
      <c r="I1192" s="4"/>
      <c r="K1192" s="5"/>
      <c r="L1192" s="1"/>
      <c r="M1192" s="1"/>
      <c r="N1192" s="1"/>
      <c r="O1192" s="1"/>
      <c r="P1192" s="1"/>
      <c r="Q1192" s="1"/>
      <c r="R1192" s="1"/>
      <c r="S1192" s="1"/>
    </row>
    <row r="1193" spans="1:19" s="3" customFormat="1" x14ac:dyDescent="0.2">
      <c r="A1193" s="1"/>
      <c r="B1193" s="2"/>
      <c r="E1193" s="4"/>
      <c r="F1193" s="4"/>
      <c r="H1193" s="4"/>
      <c r="I1193" s="4"/>
      <c r="J1193" s="4"/>
      <c r="K1193" s="5"/>
      <c r="L1193" s="1"/>
      <c r="M1193" s="1"/>
      <c r="N1193" s="1"/>
      <c r="O1193" s="1"/>
      <c r="P1193" s="1"/>
      <c r="Q1193" s="1"/>
      <c r="R1193" s="1"/>
      <c r="S1193" s="1"/>
    </row>
    <row r="1196" spans="1:19" s="3" customFormat="1" x14ac:dyDescent="0.2">
      <c r="A1196" s="1"/>
      <c r="B1196" s="2"/>
      <c r="D1196" s="4"/>
      <c r="F1196" s="4"/>
      <c r="H1196" s="4"/>
      <c r="I1196" s="4"/>
      <c r="K1196" s="5"/>
      <c r="L1196" s="1"/>
      <c r="M1196" s="1"/>
      <c r="N1196" s="1"/>
      <c r="O1196" s="1"/>
      <c r="P1196" s="1"/>
      <c r="Q1196" s="1"/>
      <c r="R1196" s="1"/>
      <c r="S1196" s="1"/>
    </row>
    <row r="1197" spans="1:19" s="3" customFormat="1" x14ac:dyDescent="0.2">
      <c r="A1197" s="1"/>
      <c r="B1197" s="2"/>
      <c r="E1197" s="4"/>
      <c r="F1197" s="4"/>
      <c r="H1197" s="4"/>
      <c r="I1197" s="4"/>
      <c r="J1197" s="4"/>
      <c r="K1197" s="5"/>
      <c r="L1197" s="1"/>
      <c r="M1197" s="1"/>
      <c r="N1197" s="1"/>
      <c r="O1197" s="1"/>
      <c r="P1197" s="1"/>
      <c r="Q1197" s="1"/>
      <c r="R1197" s="1"/>
      <c r="S1197" s="1"/>
    </row>
    <row r="1199" spans="1:19" s="3" customFormat="1" x14ac:dyDescent="0.2">
      <c r="A1199" s="1"/>
      <c r="B1199" s="2"/>
      <c r="D1199" s="4"/>
      <c r="E1199" s="4"/>
      <c r="F1199" s="4"/>
      <c r="H1199" s="4"/>
      <c r="I1199" s="4"/>
      <c r="J1199" s="4"/>
      <c r="K1199" s="5"/>
      <c r="L1199" s="1"/>
      <c r="M1199" s="1"/>
      <c r="N1199" s="1"/>
      <c r="O1199" s="1"/>
      <c r="P1199" s="1"/>
      <c r="Q1199" s="1"/>
      <c r="R1199" s="1"/>
      <c r="S1199" s="1"/>
    </row>
    <row r="1200" spans="1:19" s="3" customFormat="1" x14ac:dyDescent="0.2">
      <c r="A1200" s="1"/>
      <c r="B1200" s="2"/>
      <c r="D1200" s="4"/>
      <c r="E1200" s="4"/>
      <c r="F1200" s="4"/>
      <c r="H1200" s="4"/>
      <c r="I1200" s="4"/>
      <c r="J1200" s="4"/>
      <c r="K1200" s="5"/>
      <c r="L1200" s="1"/>
      <c r="M1200" s="1"/>
      <c r="N1200" s="1"/>
      <c r="O1200" s="1"/>
      <c r="P1200" s="1"/>
      <c r="Q1200" s="1"/>
      <c r="R1200" s="1"/>
      <c r="S1200" s="1"/>
    </row>
    <row r="1202" spans="1:19" s="3" customFormat="1" x14ac:dyDescent="0.2">
      <c r="A1202" s="1"/>
      <c r="B1202" s="2"/>
      <c r="D1202" s="4"/>
      <c r="F1202" s="4"/>
      <c r="H1202" s="4"/>
      <c r="I1202" s="4"/>
      <c r="K1202" s="5"/>
      <c r="L1202" s="1"/>
      <c r="M1202" s="1"/>
      <c r="N1202" s="1"/>
      <c r="O1202" s="1"/>
      <c r="P1202" s="1"/>
      <c r="Q1202" s="1"/>
      <c r="R1202" s="1"/>
      <c r="S1202" s="1"/>
    </row>
    <row r="1203" spans="1:19" s="3" customFormat="1" x14ac:dyDescent="0.2">
      <c r="A1203" s="1"/>
      <c r="B1203" s="2"/>
      <c r="F1203" s="4"/>
      <c r="H1203" s="4"/>
      <c r="I1203" s="4"/>
      <c r="K1203" s="5"/>
      <c r="L1203" s="1"/>
      <c r="M1203" s="1"/>
      <c r="N1203" s="1"/>
      <c r="O1203" s="1"/>
      <c r="P1203" s="1"/>
      <c r="Q1203" s="1"/>
      <c r="R1203" s="1"/>
      <c r="S1203" s="1"/>
    </row>
    <row r="1204" spans="1:19" s="3" customFormat="1" x14ac:dyDescent="0.2">
      <c r="A1204" s="1"/>
      <c r="B1204" s="2"/>
      <c r="E1204" s="4"/>
      <c r="F1204" s="4"/>
      <c r="H1204" s="4"/>
      <c r="I1204" s="4"/>
      <c r="J1204" s="4"/>
      <c r="K1204" s="5"/>
      <c r="L1204" s="1"/>
      <c r="M1204" s="1"/>
      <c r="N1204" s="1"/>
      <c r="O1204" s="1"/>
      <c r="P1204" s="1"/>
      <c r="Q1204" s="1"/>
      <c r="R1204" s="1"/>
      <c r="S1204" s="1"/>
    </row>
    <row r="1205" spans="1:19" s="3" customFormat="1" x14ac:dyDescent="0.2">
      <c r="A1205" s="1"/>
      <c r="B1205" s="2"/>
      <c r="D1205" s="4"/>
      <c r="F1205" s="4"/>
      <c r="H1205" s="4"/>
      <c r="I1205" s="4"/>
      <c r="K1205" s="5"/>
      <c r="L1205" s="1"/>
      <c r="M1205" s="1"/>
      <c r="N1205" s="1"/>
      <c r="O1205" s="1"/>
      <c r="P1205" s="1"/>
      <c r="Q1205" s="1"/>
      <c r="R1205" s="1"/>
      <c r="S1205" s="1"/>
    </row>
    <row r="1206" spans="1:19" s="3" customFormat="1" x14ac:dyDescent="0.2">
      <c r="A1206" s="1"/>
      <c r="B1206" s="2"/>
      <c r="E1206" s="4"/>
      <c r="F1206" s="4"/>
      <c r="H1206" s="4"/>
      <c r="I1206" s="4"/>
      <c r="J1206" s="4"/>
      <c r="K1206" s="5"/>
      <c r="L1206" s="1"/>
      <c r="M1206" s="1"/>
      <c r="N1206" s="1"/>
      <c r="O1206" s="1"/>
      <c r="P1206" s="1"/>
      <c r="Q1206" s="1"/>
      <c r="R1206" s="1"/>
      <c r="S1206" s="1"/>
    </row>
    <row r="1207" spans="1:19" s="3" customFormat="1" x14ac:dyDescent="0.2">
      <c r="A1207" s="1"/>
      <c r="B1207" s="2"/>
      <c r="D1207" s="4"/>
      <c r="F1207" s="4"/>
      <c r="H1207" s="4"/>
      <c r="I1207" s="4"/>
      <c r="K1207" s="5"/>
      <c r="L1207" s="1"/>
      <c r="M1207" s="1"/>
      <c r="N1207" s="1"/>
      <c r="O1207" s="1"/>
      <c r="P1207" s="1"/>
      <c r="Q1207" s="1"/>
      <c r="R1207" s="1"/>
      <c r="S1207" s="1"/>
    </row>
    <row r="1208" spans="1:19" s="3" customFormat="1" x14ac:dyDescent="0.2">
      <c r="A1208" s="1"/>
      <c r="B1208" s="2"/>
      <c r="E1208" s="4"/>
      <c r="F1208" s="4"/>
      <c r="H1208" s="4"/>
      <c r="I1208" s="4"/>
      <c r="J1208" s="4"/>
      <c r="K1208" s="5"/>
      <c r="L1208" s="1"/>
      <c r="M1208" s="1"/>
      <c r="N1208" s="1"/>
      <c r="O1208" s="1"/>
      <c r="P1208" s="1"/>
      <c r="Q1208" s="1"/>
      <c r="R1208" s="1"/>
      <c r="S1208" s="1"/>
    </row>
    <row r="1209" spans="1:19" s="3" customFormat="1" x14ac:dyDescent="0.2">
      <c r="A1209" s="1"/>
      <c r="B1209" s="2"/>
      <c r="D1209" s="4"/>
      <c r="F1209" s="4"/>
      <c r="H1209" s="4"/>
      <c r="I1209" s="4"/>
      <c r="K1209" s="5"/>
      <c r="L1209" s="1"/>
      <c r="M1209" s="1"/>
      <c r="N1209" s="1"/>
      <c r="O1209" s="1"/>
      <c r="P1209" s="1"/>
      <c r="Q1209" s="1"/>
      <c r="R1209" s="1"/>
      <c r="S1209" s="1"/>
    </row>
    <row r="1210" spans="1:19" s="3" customFormat="1" x14ac:dyDescent="0.2">
      <c r="A1210" s="1"/>
      <c r="B1210" s="2"/>
      <c r="F1210" s="4"/>
      <c r="H1210" s="4"/>
      <c r="I1210" s="4"/>
      <c r="K1210" s="5"/>
      <c r="L1210" s="1"/>
      <c r="M1210" s="1"/>
      <c r="N1210" s="1"/>
      <c r="O1210" s="1"/>
      <c r="P1210" s="1"/>
      <c r="Q1210" s="1"/>
      <c r="R1210" s="1"/>
      <c r="S1210" s="1"/>
    </row>
    <row r="1211" spans="1:19" s="3" customFormat="1" x14ac:dyDescent="0.2">
      <c r="A1211" s="1"/>
      <c r="B1211" s="2"/>
      <c r="E1211" s="4"/>
      <c r="F1211" s="4"/>
      <c r="H1211" s="4"/>
      <c r="I1211" s="4"/>
      <c r="J1211" s="4"/>
      <c r="K1211" s="5"/>
      <c r="L1211" s="1"/>
      <c r="M1211" s="1"/>
      <c r="N1211" s="1"/>
      <c r="O1211" s="1"/>
      <c r="P1211" s="1"/>
      <c r="Q1211" s="1"/>
      <c r="R1211" s="1"/>
      <c r="S1211" s="1"/>
    </row>
    <row r="1212" spans="1:19" s="3" customFormat="1" x14ac:dyDescent="0.2">
      <c r="A1212" s="1"/>
      <c r="B1212" s="2"/>
      <c r="D1212" s="4"/>
      <c r="F1212" s="4"/>
      <c r="H1212" s="4"/>
      <c r="I1212" s="4"/>
      <c r="K1212" s="5"/>
      <c r="L1212" s="1"/>
      <c r="M1212" s="1"/>
      <c r="N1212" s="1"/>
      <c r="O1212" s="1"/>
      <c r="P1212" s="1"/>
      <c r="Q1212" s="1"/>
      <c r="R1212" s="1"/>
      <c r="S1212" s="1"/>
    </row>
    <row r="1213" spans="1:19" s="3" customFormat="1" x14ac:dyDescent="0.2">
      <c r="A1213" s="1"/>
      <c r="B1213" s="2"/>
      <c r="F1213" s="4"/>
      <c r="H1213" s="4"/>
      <c r="I1213" s="4"/>
      <c r="K1213" s="5"/>
      <c r="L1213" s="1"/>
      <c r="M1213" s="1"/>
      <c r="N1213" s="1"/>
      <c r="O1213" s="1"/>
      <c r="P1213" s="1"/>
      <c r="Q1213" s="1"/>
      <c r="R1213" s="1"/>
      <c r="S1213" s="1"/>
    </row>
    <row r="1214" spans="1:19" s="3" customFormat="1" x14ac:dyDescent="0.2">
      <c r="A1214" s="1"/>
      <c r="B1214" s="2"/>
      <c r="F1214" s="4"/>
      <c r="H1214" s="4"/>
      <c r="I1214" s="4"/>
      <c r="K1214" s="5"/>
      <c r="L1214" s="1"/>
      <c r="M1214" s="1"/>
      <c r="N1214" s="1"/>
      <c r="O1214" s="1"/>
      <c r="P1214" s="1"/>
      <c r="Q1214" s="1"/>
      <c r="R1214" s="1"/>
      <c r="S1214" s="1"/>
    </row>
    <row r="1215" spans="1:19" s="3" customFormat="1" x14ac:dyDescent="0.2">
      <c r="A1215" s="1"/>
      <c r="B1215" s="2"/>
      <c r="F1215" s="4"/>
      <c r="H1215" s="4"/>
      <c r="I1215" s="4"/>
      <c r="K1215" s="5"/>
      <c r="L1215" s="1"/>
      <c r="M1215" s="1"/>
      <c r="N1215" s="1"/>
      <c r="O1215" s="1"/>
      <c r="P1215" s="1"/>
      <c r="Q1215" s="1"/>
      <c r="R1215" s="1"/>
      <c r="S1215" s="1"/>
    </row>
    <row r="1216" spans="1:19" s="3" customFormat="1" x14ac:dyDescent="0.2">
      <c r="A1216" s="1"/>
      <c r="B1216" s="2"/>
      <c r="E1216" s="4"/>
      <c r="F1216" s="4"/>
      <c r="H1216" s="4"/>
      <c r="I1216" s="4"/>
      <c r="J1216" s="4"/>
      <c r="K1216" s="5"/>
      <c r="L1216" s="1"/>
      <c r="M1216" s="1"/>
      <c r="N1216" s="1"/>
      <c r="O1216" s="1"/>
      <c r="P1216" s="1"/>
      <c r="Q1216" s="1"/>
      <c r="R1216" s="1"/>
      <c r="S1216" s="1"/>
    </row>
    <row r="1218" spans="1:19" s="3" customFormat="1" x14ac:dyDescent="0.2">
      <c r="A1218" s="1"/>
      <c r="B1218" s="2"/>
      <c r="D1218" s="4"/>
      <c r="E1218" s="4"/>
      <c r="F1218" s="4"/>
      <c r="H1218" s="4"/>
      <c r="I1218" s="4"/>
      <c r="J1218" s="4"/>
      <c r="K1218" s="5"/>
      <c r="L1218" s="1"/>
      <c r="M1218" s="1"/>
      <c r="N1218" s="1"/>
      <c r="O1218" s="1"/>
      <c r="P1218" s="1"/>
      <c r="Q1218" s="1"/>
      <c r="R1218" s="1"/>
      <c r="S1218" s="1"/>
    </row>
    <row r="1220" spans="1:19" s="3" customFormat="1" x14ac:dyDescent="0.2">
      <c r="A1220" s="1"/>
      <c r="B1220" s="2"/>
      <c r="D1220" s="4"/>
      <c r="F1220" s="4"/>
      <c r="H1220" s="4"/>
      <c r="I1220" s="4"/>
      <c r="K1220" s="5"/>
      <c r="L1220" s="1"/>
      <c r="M1220" s="1"/>
      <c r="N1220" s="1"/>
      <c r="O1220" s="1"/>
      <c r="P1220" s="1"/>
      <c r="Q1220" s="1"/>
      <c r="R1220" s="1"/>
      <c r="S1220" s="1"/>
    </row>
    <row r="1221" spans="1:19" s="3" customFormat="1" x14ac:dyDescent="0.2">
      <c r="A1221" s="1"/>
      <c r="B1221" s="2"/>
      <c r="E1221" s="4"/>
      <c r="F1221" s="4"/>
      <c r="H1221" s="4"/>
      <c r="I1221" s="4"/>
      <c r="J1221" s="4"/>
      <c r="K1221" s="5"/>
      <c r="L1221" s="1"/>
      <c r="M1221" s="1"/>
      <c r="N1221" s="1"/>
      <c r="O1221" s="1"/>
      <c r="P1221" s="1"/>
      <c r="Q1221" s="1"/>
      <c r="R1221" s="1"/>
      <c r="S1221" s="1"/>
    </row>
    <row r="1222" spans="1:19" s="3" customFormat="1" x14ac:dyDescent="0.2">
      <c r="A1222" s="1"/>
      <c r="B1222" s="2"/>
      <c r="D1222" s="4"/>
      <c r="E1222" s="4"/>
      <c r="F1222" s="4"/>
      <c r="H1222" s="4"/>
      <c r="I1222" s="4"/>
      <c r="J1222" s="4"/>
      <c r="K1222" s="5"/>
      <c r="L1222" s="1"/>
      <c r="M1222" s="1"/>
      <c r="N1222" s="1"/>
      <c r="O1222" s="1"/>
      <c r="P1222" s="1"/>
      <c r="Q1222" s="1"/>
      <c r="R1222" s="1"/>
      <c r="S1222" s="1"/>
    </row>
    <row r="1223" spans="1:19" s="3" customFormat="1" x14ac:dyDescent="0.2">
      <c r="A1223" s="1"/>
      <c r="B1223" s="2"/>
      <c r="D1223" s="4"/>
      <c r="F1223" s="4"/>
      <c r="H1223" s="4"/>
      <c r="I1223" s="4"/>
      <c r="K1223" s="5"/>
      <c r="L1223" s="1"/>
      <c r="M1223" s="1"/>
      <c r="N1223" s="1"/>
      <c r="O1223" s="1"/>
      <c r="P1223" s="1"/>
      <c r="Q1223" s="1"/>
      <c r="R1223" s="1"/>
      <c r="S1223" s="1"/>
    </row>
    <row r="1224" spans="1:19" s="3" customFormat="1" x14ac:dyDescent="0.2">
      <c r="A1224" s="1"/>
      <c r="B1224" s="2"/>
      <c r="E1224" s="4"/>
      <c r="F1224" s="4"/>
      <c r="H1224" s="4"/>
      <c r="I1224" s="4"/>
      <c r="J1224" s="4"/>
      <c r="K1224" s="5"/>
      <c r="L1224" s="1"/>
      <c r="M1224" s="1"/>
      <c r="N1224" s="1"/>
      <c r="O1224" s="1"/>
      <c r="P1224" s="1"/>
      <c r="Q1224" s="1"/>
      <c r="R1224" s="1"/>
      <c r="S1224" s="1"/>
    </row>
    <row r="1225" spans="1:19" s="3" customFormat="1" x14ac:dyDescent="0.2">
      <c r="A1225" s="1"/>
      <c r="B1225" s="2"/>
      <c r="D1225" s="4"/>
      <c r="F1225" s="4"/>
      <c r="H1225" s="4"/>
      <c r="I1225" s="4"/>
      <c r="K1225" s="5"/>
      <c r="L1225" s="1"/>
      <c r="M1225" s="1"/>
      <c r="N1225" s="1"/>
      <c r="O1225" s="1"/>
      <c r="P1225" s="1"/>
      <c r="Q1225" s="1"/>
      <c r="R1225" s="1"/>
      <c r="S1225" s="1"/>
    </row>
    <row r="1226" spans="1:19" s="3" customFormat="1" x14ac:dyDescent="0.2">
      <c r="A1226" s="1"/>
      <c r="B1226" s="2"/>
      <c r="E1226" s="4"/>
      <c r="F1226" s="4"/>
      <c r="H1226" s="4"/>
      <c r="I1226" s="4"/>
      <c r="J1226" s="4"/>
      <c r="K1226" s="5"/>
      <c r="L1226" s="1"/>
      <c r="M1226" s="1"/>
      <c r="N1226" s="1"/>
      <c r="O1226" s="1"/>
      <c r="P1226" s="1"/>
      <c r="Q1226" s="1"/>
      <c r="R1226" s="1"/>
      <c r="S1226" s="1"/>
    </row>
    <row r="1228" spans="1:19" s="3" customFormat="1" x14ac:dyDescent="0.2">
      <c r="A1228" s="1"/>
      <c r="B1228" s="2"/>
      <c r="D1228" s="4"/>
      <c r="E1228" s="4"/>
      <c r="F1228" s="4"/>
      <c r="H1228" s="4"/>
      <c r="I1228" s="4"/>
      <c r="J1228" s="4"/>
      <c r="K1228" s="5"/>
      <c r="L1228" s="1"/>
      <c r="M1228" s="1"/>
      <c r="N1228" s="1"/>
      <c r="O1228" s="1"/>
      <c r="P1228" s="1"/>
      <c r="Q1228" s="1"/>
      <c r="R1228" s="1"/>
      <c r="S1228" s="1"/>
    </row>
    <row r="1229" spans="1:19" s="3" customFormat="1" x14ac:dyDescent="0.2">
      <c r="A1229" s="1"/>
      <c r="B1229" s="2"/>
      <c r="D1229" s="4"/>
      <c r="F1229" s="4"/>
      <c r="H1229" s="4"/>
      <c r="I1229" s="4"/>
      <c r="K1229" s="5"/>
      <c r="L1229" s="1"/>
      <c r="M1229" s="1"/>
      <c r="N1229" s="1"/>
      <c r="O1229" s="1"/>
      <c r="P1229" s="1"/>
      <c r="Q1229" s="1"/>
      <c r="R1229" s="1"/>
      <c r="S1229" s="1"/>
    </row>
    <row r="1230" spans="1:19" s="3" customFormat="1" x14ac:dyDescent="0.2">
      <c r="A1230" s="1"/>
      <c r="B1230" s="2"/>
      <c r="E1230" s="4"/>
      <c r="F1230" s="4"/>
      <c r="H1230" s="4"/>
      <c r="I1230" s="4"/>
      <c r="J1230" s="4"/>
      <c r="K1230" s="5"/>
      <c r="L1230" s="1"/>
      <c r="M1230" s="1"/>
      <c r="N1230" s="1"/>
      <c r="O1230" s="1"/>
      <c r="P1230" s="1"/>
      <c r="Q1230" s="1"/>
      <c r="R1230" s="1"/>
      <c r="S1230" s="1"/>
    </row>
    <row r="1231" spans="1:19" s="3" customFormat="1" x14ac:dyDescent="0.2">
      <c r="A1231" s="1"/>
      <c r="B1231" s="2"/>
      <c r="D1231" s="4"/>
      <c r="E1231" s="4"/>
      <c r="F1231" s="4"/>
      <c r="H1231" s="4"/>
      <c r="I1231" s="4"/>
      <c r="J1231" s="4"/>
      <c r="K1231" s="5"/>
      <c r="L1231" s="1"/>
      <c r="M1231" s="1"/>
      <c r="N1231" s="1"/>
      <c r="O1231" s="1"/>
      <c r="P1231" s="1"/>
      <c r="Q1231" s="1"/>
      <c r="R1231" s="1"/>
      <c r="S1231" s="1"/>
    </row>
    <row r="1233" spans="1:19" s="3" customFormat="1" x14ac:dyDescent="0.2">
      <c r="A1233" s="1"/>
      <c r="B1233" s="2"/>
      <c r="D1233" s="4"/>
      <c r="F1233" s="4"/>
      <c r="H1233" s="4"/>
      <c r="I1233" s="4"/>
      <c r="K1233" s="5"/>
      <c r="L1233" s="1"/>
      <c r="M1233" s="1"/>
      <c r="N1233" s="1"/>
      <c r="O1233" s="1"/>
      <c r="P1233" s="1"/>
      <c r="Q1233" s="1"/>
      <c r="R1233" s="1"/>
      <c r="S1233" s="1"/>
    </row>
    <row r="1234" spans="1:19" s="3" customFormat="1" x14ac:dyDescent="0.2">
      <c r="A1234" s="1"/>
      <c r="B1234" s="2"/>
      <c r="E1234" s="4"/>
      <c r="F1234" s="4"/>
      <c r="H1234" s="4"/>
      <c r="I1234" s="4"/>
      <c r="J1234" s="4"/>
      <c r="K1234" s="5"/>
      <c r="L1234" s="1"/>
      <c r="M1234" s="1"/>
      <c r="N1234" s="1"/>
      <c r="O1234" s="1"/>
      <c r="P1234" s="1"/>
      <c r="Q1234" s="1"/>
      <c r="R1234" s="1"/>
      <c r="S1234" s="1"/>
    </row>
    <row r="1235" spans="1:19" s="3" customFormat="1" x14ac:dyDescent="0.2">
      <c r="A1235" s="1"/>
      <c r="B1235" s="2"/>
      <c r="D1235" s="4"/>
      <c r="E1235" s="4"/>
      <c r="F1235" s="4"/>
      <c r="H1235" s="4"/>
      <c r="I1235" s="4"/>
      <c r="J1235" s="4"/>
      <c r="K1235" s="5"/>
      <c r="L1235" s="1"/>
      <c r="M1235" s="1"/>
      <c r="N1235" s="1"/>
      <c r="O1235" s="1"/>
      <c r="P1235" s="1"/>
      <c r="Q1235" s="1"/>
      <c r="R1235" s="1"/>
      <c r="S1235" s="1"/>
    </row>
    <row r="1236" spans="1:19" s="3" customFormat="1" x14ac:dyDescent="0.2">
      <c r="A1236" s="1"/>
      <c r="B1236" s="2"/>
      <c r="D1236" s="4"/>
      <c r="E1236" s="4"/>
      <c r="F1236" s="4"/>
      <c r="H1236" s="4"/>
      <c r="I1236" s="4"/>
      <c r="J1236" s="4"/>
      <c r="K1236" s="5"/>
      <c r="L1236" s="1"/>
      <c r="M1236" s="1"/>
      <c r="N1236" s="1"/>
      <c r="O1236" s="1"/>
      <c r="P1236" s="1"/>
      <c r="Q1236" s="1"/>
      <c r="R1236" s="1"/>
      <c r="S1236" s="1"/>
    </row>
    <row r="1238" spans="1:19" s="3" customFormat="1" x14ac:dyDescent="0.2">
      <c r="A1238" s="1"/>
      <c r="B1238" s="2"/>
      <c r="D1238" s="4"/>
      <c r="E1238" s="4"/>
      <c r="F1238" s="4"/>
      <c r="H1238" s="4"/>
      <c r="I1238" s="4"/>
      <c r="J1238" s="4"/>
      <c r="K1238" s="5"/>
      <c r="L1238" s="1"/>
      <c r="M1238" s="1"/>
      <c r="N1238" s="1"/>
      <c r="O1238" s="1"/>
      <c r="P1238" s="1"/>
      <c r="Q1238" s="1"/>
      <c r="R1238" s="1"/>
      <c r="S1238" s="1"/>
    </row>
    <row r="1239" spans="1:19" s="3" customFormat="1" x14ac:dyDescent="0.2">
      <c r="A1239" s="1"/>
      <c r="B1239" s="2"/>
      <c r="D1239" s="4"/>
      <c r="F1239" s="4"/>
      <c r="H1239" s="4"/>
      <c r="I1239" s="4"/>
      <c r="K1239" s="5"/>
      <c r="L1239" s="1"/>
      <c r="M1239" s="1"/>
      <c r="N1239" s="1"/>
      <c r="O1239" s="1"/>
      <c r="P1239" s="1"/>
      <c r="Q1239" s="1"/>
      <c r="R1239" s="1"/>
      <c r="S1239" s="1"/>
    </row>
    <row r="1240" spans="1:19" s="3" customFormat="1" x14ac:dyDescent="0.2">
      <c r="A1240" s="1"/>
      <c r="B1240" s="2"/>
      <c r="F1240" s="4"/>
      <c r="H1240" s="4"/>
      <c r="I1240" s="4"/>
      <c r="K1240" s="5"/>
      <c r="L1240" s="1"/>
      <c r="M1240" s="1"/>
      <c r="N1240" s="1"/>
      <c r="O1240" s="1"/>
      <c r="P1240" s="1"/>
      <c r="Q1240" s="1"/>
      <c r="R1240" s="1"/>
      <c r="S1240" s="1"/>
    </row>
    <row r="1241" spans="1:19" s="3" customFormat="1" x14ac:dyDescent="0.2">
      <c r="A1241" s="1"/>
      <c r="B1241" s="2"/>
      <c r="F1241" s="4"/>
      <c r="H1241" s="4"/>
      <c r="I1241" s="4"/>
      <c r="K1241" s="5"/>
      <c r="L1241" s="1"/>
      <c r="M1241" s="1"/>
      <c r="N1241" s="1"/>
      <c r="O1241" s="1"/>
      <c r="P1241" s="1"/>
      <c r="Q1241" s="1"/>
      <c r="R1241" s="1"/>
      <c r="S1241" s="1"/>
    </row>
    <row r="1242" spans="1:19" s="3" customFormat="1" x14ac:dyDescent="0.2">
      <c r="A1242" s="1"/>
      <c r="B1242" s="2"/>
      <c r="E1242" s="4"/>
      <c r="F1242" s="4"/>
      <c r="H1242" s="4"/>
      <c r="I1242" s="4"/>
      <c r="J1242" s="4"/>
      <c r="K1242" s="5"/>
      <c r="L1242" s="1"/>
      <c r="M1242" s="1"/>
      <c r="N1242" s="1"/>
      <c r="O1242" s="1"/>
      <c r="P1242" s="1"/>
      <c r="Q1242" s="1"/>
      <c r="R1242" s="1"/>
      <c r="S1242" s="1"/>
    </row>
    <row r="1246" spans="1:19" s="3" customFormat="1" x14ac:dyDescent="0.2">
      <c r="A1246" s="1"/>
      <c r="B1246" s="2"/>
      <c r="D1246" s="4"/>
      <c r="E1246" s="4"/>
      <c r="F1246" s="4"/>
      <c r="H1246" s="4"/>
      <c r="I1246" s="4"/>
      <c r="J1246" s="4"/>
      <c r="K1246" s="5"/>
      <c r="L1246" s="1"/>
      <c r="M1246" s="1"/>
      <c r="N1246" s="1"/>
      <c r="O1246" s="1"/>
      <c r="P1246" s="1"/>
      <c r="Q1246" s="1"/>
      <c r="R1246" s="1"/>
      <c r="S1246" s="1"/>
    </row>
    <row r="1248" spans="1:19" s="3" customFormat="1" x14ac:dyDescent="0.2">
      <c r="A1248" s="1"/>
      <c r="B1248" s="2"/>
      <c r="D1248" s="4"/>
      <c r="F1248" s="4"/>
      <c r="H1248" s="4"/>
      <c r="I1248" s="4"/>
      <c r="K1248" s="5"/>
      <c r="L1248" s="1"/>
      <c r="M1248" s="1"/>
      <c r="N1248" s="1"/>
      <c r="O1248" s="1"/>
      <c r="P1248" s="1"/>
      <c r="Q1248" s="1"/>
      <c r="R1248" s="1"/>
      <c r="S1248" s="1"/>
    </row>
    <row r="1249" spans="1:19" s="3" customFormat="1" x14ac:dyDescent="0.2">
      <c r="A1249" s="1"/>
      <c r="B1249" s="2"/>
      <c r="F1249" s="4"/>
      <c r="H1249" s="4"/>
      <c r="I1249" s="4"/>
      <c r="K1249" s="5"/>
      <c r="L1249" s="1"/>
      <c r="M1249" s="1"/>
      <c r="N1249" s="1"/>
      <c r="O1249" s="1"/>
      <c r="P1249" s="1"/>
      <c r="Q1249" s="1"/>
      <c r="R1249" s="1"/>
      <c r="S1249" s="1"/>
    </row>
    <row r="1250" spans="1:19" s="3" customFormat="1" x14ac:dyDescent="0.2">
      <c r="A1250" s="1"/>
      <c r="B1250" s="2"/>
      <c r="F1250" s="4"/>
      <c r="H1250" s="4"/>
      <c r="I1250" s="4"/>
      <c r="K1250" s="5"/>
      <c r="L1250" s="1"/>
      <c r="M1250" s="1"/>
      <c r="N1250" s="1"/>
      <c r="O1250" s="1"/>
      <c r="P1250" s="1"/>
      <c r="Q1250" s="1"/>
      <c r="R1250" s="1"/>
      <c r="S1250" s="1"/>
    </row>
    <row r="1251" spans="1:19" s="3" customFormat="1" x14ac:dyDescent="0.2">
      <c r="A1251" s="1"/>
      <c r="B1251" s="2"/>
      <c r="E1251" s="4"/>
      <c r="F1251" s="4"/>
      <c r="H1251" s="4"/>
      <c r="I1251" s="4"/>
      <c r="J1251" s="4"/>
      <c r="K1251" s="5"/>
      <c r="L1251" s="1"/>
      <c r="M1251" s="1"/>
      <c r="N1251" s="1"/>
      <c r="O1251" s="1"/>
      <c r="P1251" s="1"/>
      <c r="Q1251" s="1"/>
      <c r="R1251" s="1"/>
      <c r="S1251" s="1"/>
    </row>
    <row r="1254" spans="1:19" s="3" customFormat="1" x14ac:dyDescent="0.2">
      <c r="A1254" s="1"/>
      <c r="B1254" s="2"/>
      <c r="D1254" s="4"/>
      <c r="F1254" s="4"/>
      <c r="H1254" s="4"/>
      <c r="I1254" s="4"/>
      <c r="K1254" s="5"/>
      <c r="L1254" s="1"/>
      <c r="M1254" s="1"/>
      <c r="N1254" s="1"/>
      <c r="O1254" s="1"/>
      <c r="P1254" s="1"/>
      <c r="Q1254" s="1"/>
      <c r="R1254" s="1"/>
      <c r="S1254" s="1"/>
    </row>
    <row r="1255" spans="1:19" s="3" customFormat="1" x14ac:dyDescent="0.2">
      <c r="A1255" s="1"/>
      <c r="B1255" s="2"/>
      <c r="F1255" s="4"/>
      <c r="H1255" s="4"/>
      <c r="I1255" s="4"/>
      <c r="K1255" s="5"/>
      <c r="L1255" s="1"/>
      <c r="M1255" s="1"/>
      <c r="N1255" s="1"/>
      <c r="O1255" s="1"/>
      <c r="P1255" s="1"/>
      <c r="Q1255" s="1"/>
      <c r="R1255" s="1"/>
      <c r="S1255" s="1"/>
    </row>
    <row r="1256" spans="1:19" s="3" customFormat="1" x14ac:dyDescent="0.2">
      <c r="A1256" s="1"/>
      <c r="B1256" s="2"/>
      <c r="E1256" s="4"/>
      <c r="F1256" s="4"/>
      <c r="H1256" s="4"/>
      <c r="I1256" s="4"/>
      <c r="J1256" s="4"/>
      <c r="K1256" s="5"/>
      <c r="L1256" s="1"/>
      <c r="M1256" s="1"/>
      <c r="N1256" s="1"/>
      <c r="O1256" s="1"/>
      <c r="P1256" s="1"/>
      <c r="Q1256" s="1"/>
      <c r="R1256" s="1"/>
      <c r="S1256" s="1"/>
    </row>
    <row r="1259" spans="1:19" s="3" customFormat="1" x14ac:dyDescent="0.2">
      <c r="A1259" s="1"/>
      <c r="B1259" s="2"/>
      <c r="D1259" s="4"/>
      <c r="E1259" s="4"/>
      <c r="F1259" s="4"/>
      <c r="H1259" s="4"/>
      <c r="I1259" s="4"/>
      <c r="J1259" s="4"/>
      <c r="K1259" s="5"/>
      <c r="L1259" s="1"/>
      <c r="M1259" s="1"/>
      <c r="N1259" s="1"/>
      <c r="O1259" s="1"/>
      <c r="P1259" s="1"/>
      <c r="Q1259" s="1"/>
      <c r="R1259" s="1"/>
      <c r="S1259" s="1"/>
    </row>
    <row r="1260" spans="1:19" s="3" customFormat="1" x14ac:dyDescent="0.2">
      <c r="A1260" s="1"/>
      <c r="B1260" s="2"/>
      <c r="D1260" s="4"/>
      <c r="F1260" s="4"/>
      <c r="H1260" s="4"/>
      <c r="I1260" s="4"/>
      <c r="K1260" s="5"/>
      <c r="L1260" s="1"/>
      <c r="M1260" s="1"/>
      <c r="N1260" s="1"/>
      <c r="O1260" s="1"/>
      <c r="P1260" s="1"/>
      <c r="Q1260" s="1"/>
      <c r="R1260" s="1"/>
      <c r="S1260" s="1"/>
    </row>
    <row r="1261" spans="1:19" s="3" customFormat="1" x14ac:dyDescent="0.2">
      <c r="A1261" s="1"/>
      <c r="B1261" s="2"/>
      <c r="E1261" s="4"/>
      <c r="F1261" s="4"/>
      <c r="H1261" s="4"/>
      <c r="I1261" s="4"/>
      <c r="J1261" s="4"/>
      <c r="K1261" s="5"/>
      <c r="L1261" s="1"/>
      <c r="M1261" s="1"/>
      <c r="N1261" s="1"/>
      <c r="O1261" s="1"/>
      <c r="P1261" s="1"/>
      <c r="Q1261" s="1"/>
      <c r="R1261" s="1"/>
      <c r="S1261" s="1"/>
    </row>
    <row r="1265" spans="1:19" s="3" customFormat="1" x14ac:dyDescent="0.2">
      <c r="A1265" s="1"/>
      <c r="B1265" s="2"/>
      <c r="D1265" s="4"/>
      <c r="E1265" s="4"/>
      <c r="F1265" s="4"/>
      <c r="H1265" s="4"/>
      <c r="I1265" s="4"/>
      <c r="J1265" s="4"/>
      <c r="K1265" s="5"/>
      <c r="L1265" s="1"/>
      <c r="M1265" s="1"/>
      <c r="N1265" s="1"/>
      <c r="O1265" s="1"/>
      <c r="P1265" s="1"/>
      <c r="Q1265" s="1"/>
      <c r="R1265" s="1"/>
      <c r="S1265" s="1"/>
    </row>
    <row r="1266" spans="1:19" s="3" customFormat="1" x14ac:dyDescent="0.2">
      <c r="A1266" s="1"/>
      <c r="B1266" s="2"/>
      <c r="D1266" s="4"/>
      <c r="E1266" s="4"/>
      <c r="F1266" s="4"/>
      <c r="H1266" s="4"/>
      <c r="I1266" s="4"/>
      <c r="J1266" s="4"/>
      <c r="K1266" s="5"/>
      <c r="L1266" s="1"/>
      <c r="M1266" s="1"/>
      <c r="N1266" s="1"/>
      <c r="O1266" s="1"/>
      <c r="P1266" s="1"/>
      <c r="Q1266" s="1"/>
      <c r="R1266" s="1"/>
      <c r="S1266" s="1"/>
    </row>
    <row r="1267" spans="1:19" s="3" customFormat="1" x14ac:dyDescent="0.2">
      <c r="A1267" s="1"/>
      <c r="B1267" s="2"/>
      <c r="D1267" s="4"/>
      <c r="E1267" s="4"/>
      <c r="F1267" s="4"/>
      <c r="H1267" s="4"/>
      <c r="I1267" s="4"/>
      <c r="J1267" s="4"/>
      <c r="K1267" s="5"/>
      <c r="L1267" s="1"/>
      <c r="M1267" s="1"/>
      <c r="N1267" s="1"/>
      <c r="O1267" s="1"/>
      <c r="P1267" s="1"/>
      <c r="Q1267" s="1"/>
      <c r="R1267" s="1"/>
      <c r="S1267" s="1"/>
    </row>
    <row r="1269" spans="1:19" s="3" customFormat="1" x14ac:dyDescent="0.2">
      <c r="A1269" s="1"/>
      <c r="B1269" s="2"/>
      <c r="D1269" s="4"/>
      <c r="F1269" s="4"/>
      <c r="H1269" s="4"/>
      <c r="I1269" s="4"/>
      <c r="K1269" s="5"/>
      <c r="L1269" s="1"/>
      <c r="M1269" s="1"/>
      <c r="N1269" s="1"/>
      <c r="O1269" s="1"/>
      <c r="P1269" s="1"/>
      <c r="Q1269" s="1"/>
      <c r="R1269" s="1"/>
      <c r="S1269" s="1"/>
    </row>
    <row r="1270" spans="1:19" s="3" customFormat="1" x14ac:dyDescent="0.2">
      <c r="A1270" s="1"/>
      <c r="B1270" s="2"/>
      <c r="E1270" s="4"/>
      <c r="F1270" s="4"/>
      <c r="H1270" s="4"/>
      <c r="I1270" s="4"/>
      <c r="J1270" s="4"/>
      <c r="K1270" s="5"/>
      <c r="L1270" s="1"/>
      <c r="M1270" s="1"/>
      <c r="N1270" s="1"/>
      <c r="O1270" s="1"/>
      <c r="P1270" s="1"/>
      <c r="Q1270" s="1"/>
      <c r="R1270" s="1"/>
      <c r="S1270" s="1"/>
    </row>
    <row r="1273" spans="1:19" s="3" customFormat="1" x14ac:dyDescent="0.2">
      <c r="A1273" s="1"/>
      <c r="B1273" s="2"/>
      <c r="D1273" s="4"/>
      <c r="F1273" s="4"/>
      <c r="H1273" s="4"/>
      <c r="I1273" s="4"/>
      <c r="K1273" s="5"/>
      <c r="L1273" s="1"/>
      <c r="M1273" s="1"/>
      <c r="N1273" s="1"/>
      <c r="O1273" s="1"/>
      <c r="P1273" s="1"/>
      <c r="Q1273" s="1"/>
      <c r="R1273" s="1"/>
      <c r="S1273" s="1"/>
    </row>
    <row r="1274" spans="1:19" s="3" customFormat="1" x14ac:dyDescent="0.2">
      <c r="A1274" s="1"/>
      <c r="B1274" s="2"/>
      <c r="E1274" s="4"/>
      <c r="F1274" s="4"/>
      <c r="H1274" s="4"/>
      <c r="I1274" s="4"/>
      <c r="J1274" s="4"/>
      <c r="K1274" s="5"/>
      <c r="L1274" s="1"/>
      <c r="M1274" s="1"/>
      <c r="N1274" s="1"/>
      <c r="O1274" s="1"/>
      <c r="P1274" s="1"/>
      <c r="Q1274" s="1"/>
      <c r="R1274" s="1"/>
      <c r="S1274" s="1"/>
    </row>
    <row r="1275" spans="1:19" s="3" customFormat="1" x14ac:dyDescent="0.2">
      <c r="A1275" s="1"/>
      <c r="B1275" s="2"/>
      <c r="D1275" s="4"/>
      <c r="F1275" s="4"/>
      <c r="H1275" s="4"/>
      <c r="I1275" s="4"/>
      <c r="K1275" s="5"/>
      <c r="L1275" s="1"/>
      <c r="M1275" s="1"/>
      <c r="N1275" s="1"/>
      <c r="O1275" s="1"/>
      <c r="P1275" s="1"/>
      <c r="Q1275" s="1"/>
      <c r="R1275" s="1"/>
      <c r="S1275" s="1"/>
    </row>
    <row r="1276" spans="1:19" s="3" customFormat="1" x14ac:dyDescent="0.2">
      <c r="A1276" s="1"/>
      <c r="B1276" s="2"/>
      <c r="F1276" s="4"/>
      <c r="H1276" s="4"/>
      <c r="I1276" s="4"/>
      <c r="K1276" s="5"/>
      <c r="L1276" s="1"/>
      <c r="M1276" s="1"/>
      <c r="N1276" s="1"/>
      <c r="O1276" s="1"/>
      <c r="P1276" s="1"/>
      <c r="Q1276" s="1"/>
      <c r="R1276" s="1"/>
      <c r="S1276" s="1"/>
    </row>
    <row r="1277" spans="1:19" s="3" customFormat="1" x14ac:dyDescent="0.2">
      <c r="A1277" s="1"/>
      <c r="B1277" s="2"/>
      <c r="E1277" s="4"/>
      <c r="F1277" s="4"/>
      <c r="H1277" s="4"/>
      <c r="I1277" s="4"/>
      <c r="J1277" s="4"/>
      <c r="K1277" s="5"/>
      <c r="L1277" s="1"/>
      <c r="M1277" s="1"/>
      <c r="N1277" s="1"/>
      <c r="O1277" s="1"/>
      <c r="P1277" s="1"/>
      <c r="Q1277" s="1"/>
      <c r="R1277" s="1"/>
      <c r="S1277" s="1"/>
    </row>
    <row r="1280" spans="1:19" s="3" customFormat="1" x14ac:dyDescent="0.2">
      <c r="A1280" s="1"/>
      <c r="B1280" s="2"/>
      <c r="D1280" s="4"/>
      <c r="E1280" s="4"/>
      <c r="F1280" s="4"/>
      <c r="H1280" s="4"/>
      <c r="I1280" s="4"/>
      <c r="J1280" s="4"/>
      <c r="K1280" s="5"/>
      <c r="L1280" s="1"/>
      <c r="M1280" s="1"/>
      <c r="N1280" s="1"/>
      <c r="O1280" s="1"/>
      <c r="P1280" s="1"/>
      <c r="Q1280" s="1"/>
      <c r="R1280" s="1"/>
      <c r="S1280" s="1"/>
    </row>
    <row r="1281" spans="1:19" s="3" customFormat="1" x14ac:dyDescent="0.2">
      <c r="A1281" s="1"/>
      <c r="B1281" s="2"/>
      <c r="D1281" s="4"/>
      <c r="F1281" s="4"/>
      <c r="H1281" s="4"/>
      <c r="I1281" s="4"/>
      <c r="K1281" s="5"/>
      <c r="L1281" s="1"/>
      <c r="M1281" s="1"/>
      <c r="N1281" s="1"/>
      <c r="O1281" s="1"/>
      <c r="P1281" s="1"/>
      <c r="Q1281" s="1"/>
      <c r="R1281" s="1"/>
      <c r="S1281" s="1"/>
    </row>
    <row r="1282" spans="1:19" s="3" customFormat="1" x14ac:dyDescent="0.2">
      <c r="A1282" s="1"/>
      <c r="B1282" s="2"/>
      <c r="F1282" s="4"/>
      <c r="H1282" s="4"/>
      <c r="I1282" s="4"/>
      <c r="K1282" s="5"/>
      <c r="L1282" s="1"/>
      <c r="M1282" s="1"/>
      <c r="N1282" s="1"/>
      <c r="O1282" s="1"/>
      <c r="P1282" s="1"/>
      <c r="Q1282" s="1"/>
      <c r="R1282" s="1"/>
      <c r="S1282" s="1"/>
    </row>
    <row r="1283" spans="1:19" s="3" customFormat="1" x14ac:dyDescent="0.2">
      <c r="A1283" s="1"/>
      <c r="B1283" s="2"/>
      <c r="E1283" s="4"/>
      <c r="F1283" s="4"/>
      <c r="H1283" s="4"/>
      <c r="I1283" s="4"/>
      <c r="J1283" s="4"/>
      <c r="K1283" s="5"/>
      <c r="L1283" s="1"/>
      <c r="M1283" s="1"/>
      <c r="N1283" s="1"/>
      <c r="O1283" s="1"/>
      <c r="P1283" s="1"/>
      <c r="Q1283" s="1"/>
      <c r="R1283" s="1"/>
      <c r="S1283" s="1"/>
    </row>
    <row r="1286" spans="1:19" s="3" customFormat="1" x14ac:dyDescent="0.2">
      <c r="A1286" s="1"/>
      <c r="B1286" s="2"/>
      <c r="D1286" s="4"/>
      <c r="F1286" s="4"/>
      <c r="H1286" s="4"/>
      <c r="I1286" s="4"/>
      <c r="K1286" s="5"/>
      <c r="L1286" s="1"/>
      <c r="M1286" s="1"/>
      <c r="N1286" s="1"/>
      <c r="O1286" s="1"/>
      <c r="P1286" s="1"/>
      <c r="Q1286" s="1"/>
      <c r="R1286" s="1"/>
      <c r="S1286" s="1"/>
    </row>
    <row r="1287" spans="1:19" s="3" customFormat="1" x14ac:dyDescent="0.2">
      <c r="A1287" s="1"/>
      <c r="B1287" s="2"/>
      <c r="F1287" s="4"/>
      <c r="H1287" s="4"/>
      <c r="I1287" s="4"/>
      <c r="K1287" s="5"/>
      <c r="L1287" s="1"/>
      <c r="M1287" s="1"/>
      <c r="N1287" s="1"/>
      <c r="O1287" s="1"/>
      <c r="P1287" s="1"/>
      <c r="Q1287" s="1"/>
      <c r="R1287" s="1"/>
      <c r="S1287" s="1"/>
    </row>
    <row r="1288" spans="1:19" s="3" customFormat="1" x14ac:dyDescent="0.2">
      <c r="A1288" s="1"/>
      <c r="B1288" s="2"/>
      <c r="E1288" s="4"/>
      <c r="F1288" s="4"/>
      <c r="H1288" s="4"/>
      <c r="I1288" s="4"/>
      <c r="J1288" s="4"/>
      <c r="K1288" s="5"/>
      <c r="L1288" s="1"/>
      <c r="M1288" s="1"/>
      <c r="N1288" s="1"/>
      <c r="O1288" s="1"/>
      <c r="P1288" s="1"/>
      <c r="Q1288" s="1"/>
      <c r="R1288" s="1"/>
      <c r="S1288" s="1"/>
    </row>
    <row r="1290" spans="1:19" s="3" customFormat="1" x14ac:dyDescent="0.2">
      <c r="A1290" s="1"/>
      <c r="B1290" s="2"/>
      <c r="D1290" s="4"/>
      <c r="F1290" s="4"/>
      <c r="H1290" s="4"/>
      <c r="I1290" s="4"/>
      <c r="K1290" s="5"/>
      <c r="L1290" s="1"/>
      <c r="M1290" s="1"/>
      <c r="N1290" s="1"/>
      <c r="O1290" s="1"/>
      <c r="P1290" s="1"/>
      <c r="Q1290" s="1"/>
      <c r="R1290" s="1"/>
      <c r="S1290" s="1"/>
    </row>
    <row r="1291" spans="1:19" s="3" customFormat="1" x14ac:dyDescent="0.2">
      <c r="A1291" s="1"/>
      <c r="B1291" s="2"/>
      <c r="F1291" s="4"/>
      <c r="H1291" s="4"/>
      <c r="I1291" s="4"/>
      <c r="K1291" s="5"/>
      <c r="L1291" s="1"/>
      <c r="M1291" s="1"/>
      <c r="N1291" s="1"/>
      <c r="O1291" s="1"/>
      <c r="P1291" s="1"/>
      <c r="Q1291" s="1"/>
      <c r="R1291" s="1"/>
      <c r="S1291" s="1"/>
    </row>
    <row r="1292" spans="1:19" s="3" customFormat="1" x14ac:dyDescent="0.2">
      <c r="A1292" s="1"/>
      <c r="B1292" s="2"/>
      <c r="E1292" s="4"/>
      <c r="F1292" s="4"/>
      <c r="H1292" s="4"/>
      <c r="I1292" s="4"/>
      <c r="J1292" s="4"/>
      <c r="K1292" s="5"/>
      <c r="L1292" s="1"/>
      <c r="M1292" s="1"/>
      <c r="N1292" s="1"/>
      <c r="O1292" s="1"/>
      <c r="P1292" s="1"/>
      <c r="Q1292" s="1"/>
      <c r="R1292" s="1"/>
      <c r="S1292" s="1"/>
    </row>
    <row r="1293" spans="1:19" s="3" customFormat="1" x14ac:dyDescent="0.2">
      <c r="A1293" s="1"/>
      <c r="B1293" s="2"/>
      <c r="D1293" s="4"/>
      <c r="F1293" s="4"/>
      <c r="H1293" s="4"/>
      <c r="I1293" s="4"/>
      <c r="K1293" s="5"/>
      <c r="L1293" s="1"/>
      <c r="M1293" s="1"/>
      <c r="N1293" s="1"/>
      <c r="O1293" s="1"/>
      <c r="P1293" s="1"/>
      <c r="Q1293" s="1"/>
      <c r="R1293" s="1"/>
      <c r="S1293" s="1"/>
    </row>
    <row r="1294" spans="1:19" s="3" customFormat="1" x14ac:dyDescent="0.2">
      <c r="A1294" s="1"/>
      <c r="B1294" s="2"/>
      <c r="F1294" s="4"/>
      <c r="H1294" s="4"/>
      <c r="I1294" s="4"/>
      <c r="K1294" s="5"/>
      <c r="L1294" s="1"/>
      <c r="M1294" s="1"/>
      <c r="N1294" s="1"/>
      <c r="O1294" s="1"/>
      <c r="P1294" s="1"/>
      <c r="Q1294" s="1"/>
      <c r="R1294" s="1"/>
      <c r="S1294" s="1"/>
    </row>
    <row r="1295" spans="1:19" s="3" customFormat="1" x14ac:dyDescent="0.2">
      <c r="A1295" s="1"/>
      <c r="B1295" s="2"/>
      <c r="F1295" s="4"/>
      <c r="H1295" s="4"/>
      <c r="I1295" s="4"/>
      <c r="K1295" s="5"/>
      <c r="L1295" s="1"/>
      <c r="M1295" s="1"/>
      <c r="N1295" s="1"/>
      <c r="O1295" s="1"/>
      <c r="P1295" s="1"/>
      <c r="Q1295" s="1"/>
      <c r="R1295" s="1"/>
      <c r="S1295" s="1"/>
    </row>
    <row r="1296" spans="1:19" s="3" customFormat="1" x14ac:dyDescent="0.2">
      <c r="A1296" s="1"/>
      <c r="B1296" s="2"/>
      <c r="E1296" s="4"/>
      <c r="F1296" s="4"/>
      <c r="H1296" s="4"/>
      <c r="I1296" s="4"/>
      <c r="J1296" s="4"/>
      <c r="K1296" s="5"/>
      <c r="L1296" s="1"/>
      <c r="M1296" s="1"/>
      <c r="N1296" s="1"/>
      <c r="O1296" s="1"/>
      <c r="P1296" s="1"/>
      <c r="Q1296" s="1"/>
      <c r="R1296" s="1"/>
      <c r="S1296" s="1"/>
    </row>
    <row r="1297" spans="1:19" s="3" customFormat="1" x14ac:dyDescent="0.2">
      <c r="A1297" s="1"/>
      <c r="B1297" s="2"/>
      <c r="D1297" s="4"/>
      <c r="F1297" s="4"/>
      <c r="H1297" s="4"/>
      <c r="I1297" s="4"/>
      <c r="K1297" s="5"/>
      <c r="L1297" s="1"/>
      <c r="M1297" s="1"/>
      <c r="N1297" s="1"/>
      <c r="O1297" s="1"/>
      <c r="P1297" s="1"/>
      <c r="Q1297" s="1"/>
      <c r="R1297" s="1"/>
      <c r="S1297" s="1"/>
    </row>
    <row r="1298" spans="1:19" s="3" customFormat="1" x14ac:dyDescent="0.2">
      <c r="A1298" s="1"/>
      <c r="B1298" s="2"/>
      <c r="F1298" s="4"/>
      <c r="H1298" s="4"/>
      <c r="I1298" s="4"/>
      <c r="K1298" s="5"/>
      <c r="L1298" s="1"/>
      <c r="M1298" s="1"/>
      <c r="N1298" s="1"/>
      <c r="O1298" s="1"/>
      <c r="P1298" s="1"/>
      <c r="Q1298" s="1"/>
      <c r="R1298" s="1"/>
      <c r="S1298" s="1"/>
    </row>
    <row r="1299" spans="1:19" s="3" customFormat="1" x14ac:dyDescent="0.2">
      <c r="A1299" s="1"/>
      <c r="B1299" s="2"/>
      <c r="F1299" s="4"/>
      <c r="H1299" s="4"/>
      <c r="I1299" s="4"/>
      <c r="K1299" s="5"/>
      <c r="L1299" s="1"/>
      <c r="M1299" s="1"/>
      <c r="N1299" s="1"/>
      <c r="O1299" s="1"/>
      <c r="P1299" s="1"/>
      <c r="Q1299" s="1"/>
      <c r="R1299" s="1"/>
      <c r="S1299" s="1"/>
    </row>
    <row r="1300" spans="1:19" s="3" customFormat="1" x14ac:dyDescent="0.2">
      <c r="A1300" s="1"/>
      <c r="B1300" s="2"/>
      <c r="E1300" s="4"/>
      <c r="F1300" s="4"/>
      <c r="H1300" s="4"/>
      <c r="I1300" s="4"/>
      <c r="J1300" s="4"/>
      <c r="K1300" s="5"/>
      <c r="L1300" s="1"/>
      <c r="M1300" s="1"/>
      <c r="N1300" s="1"/>
      <c r="O1300" s="1"/>
      <c r="P1300" s="1"/>
      <c r="Q1300" s="1"/>
      <c r="R1300" s="1"/>
      <c r="S1300" s="1"/>
    </row>
    <row r="1301" spans="1:19" s="3" customFormat="1" x14ac:dyDescent="0.2">
      <c r="A1301" s="1"/>
      <c r="B1301" s="2"/>
      <c r="D1301" s="4"/>
      <c r="E1301" s="4"/>
      <c r="F1301" s="4"/>
      <c r="H1301" s="4"/>
      <c r="I1301" s="4"/>
      <c r="J1301" s="4"/>
      <c r="K1301" s="5"/>
      <c r="L1301" s="1"/>
      <c r="M1301" s="1"/>
      <c r="N1301" s="1"/>
      <c r="O1301" s="1"/>
      <c r="P1301" s="1"/>
      <c r="Q1301" s="1"/>
      <c r="R1301" s="1"/>
      <c r="S1301" s="1"/>
    </row>
    <row r="1302" spans="1:19" s="3" customFormat="1" x14ac:dyDescent="0.2">
      <c r="A1302" s="1"/>
      <c r="B1302" s="2"/>
      <c r="D1302" s="4"/>
      <c r="E1302" s="4"/>
      <c r="F1302" s="4"/>
      <c r="H1302" s="4"/>
      <c r="I1302" s="4"/>
      <c r="J1302" s="4"/>
      <c r="K1302" s="5"/>
      <c r="L1302" s="1"/>
      <c r="M1302" s="1"/>
      <c r="N1302" s="1"/>
      <c r="O1302" s="1"/>
      <c r="P1302" s="1"/>
      <c r="Q1302" s="1"/>
      <c r="R1302" s="1"/>
      <c r="S1302" s="1"/>
    </row>
    <row r="1303" spans="1:19" s="3" customFormat="1" x14ac:dyDescent="0.2">
      <c r="A1303" s="1"/>
      <c r="B1303" s="2"/>
      <c r="D1303" s="4"/>
      <c r="F1303" s="4"/>
      <c r="H1303" s="4"/>
      <c r="I1303" s="4"/>
      <c r="K1303" s="5"/>
      <c r="L1303" s="1"/>
      <c r="M1303" s="1"/>
      <c r="N1303" s="1"/>
      <c r="O1303" s="1"/>
      <c r="P1303" s="1"/>
      <c r="Q1303" s="1"/>
      <c r="R1303" s="1"/>
      <c r="S1303" s="1"/>
    </row>
    <row r="1304" spans="1:19" s="3" customFormat="1" x14ac:dyDescent="0.2">
      <c r="A1304" s="1"/>
      <c r="B1304" s="2"/>
      <c r="E1304" s="4"/>
      <c r="F1304" s="4"/>
      <c r="H1304" s="4"/>
      <c r="I1304" s="4"/>
      <c r="J1304" s="4"/>
      <c r="K1304" s="5"/>
      <c r="L1304" s="1"/>
      <c r="M1304" s="1"/>
      <c r="N1304" s="1"/>
      <c r="O1304" s="1"/>
      <c r="P1304" s="1"/>
      <c r="Q1304" s="1"/>
      <c r="R1304" s="1"/>
      <c r="S1304" s="1"/>
    </row>
    <row r="1305" spans="1:19" s="3" customFormat="1" x14ac:dyDescent="0.2">
      <c r="A1305" s="1"/>
      <c r="B1305" s="2"/>
      <c r="D1305" s="4"/>
      <c r="F1305" s="4"/>
      <c r="H1305" s="4"/>
      <c r="I1305" s="4"/>
      <c r="K1305" s="5"/>
      <c r="L1305" s="1"/>
      <c r="M1305" s="1"/>
      <c r="N1305" s="1"/>
      <c r="O1305" s="1"/>
      <c r="P1305" s="1"/>
      <c r="Q1305" s="1"/>
      <c r="R1305" s="1"/>
      <c r="S1305" s="1"/>
    </row>
    <row r="1306" spans="1:19" s="3" customFormat="1" x14ac:dyDescent="0.2">
      <c r="A1306" s="1"/>
      <c r="B1306" s="2"/>
      <c r="F1306" s="4"/>
      <c r="H1306" s="4"/>
      <c r="I1306" s="4"/>
      <c r="K1306" s="5"/>
      <c r="L1306" s="1"/>
      <c r="M1306" s="1"/>
      <c r="N1306" s="1"/>
      <c r="O1306" s="1"/>
      <c r="P1306" s="1"/>
      <c r="Q1306" s="1"/>
      <c r="R1306" s="1"/>
      <c r="S1306" s="1"/>
    </row>
    <row r="1307" spans="1:19" s="3" customFormat="1" x14ac:dyDescent="0.2">
      <c r="A1307" s="1"/>
      <c r="B1307" s="2"/>
      <c r="E1307" s="4"/>
      <c r="F1307" s="4"/>
      <c r="H1307" s="4"/>
      <c r="I1307" s="4"/>
      <c r="J1307" s="4"/>
      <c r="K1307" s="5"/>
      <c r="L1307" s="1"/>
      <c r="M1307" s="1"/>
      <c r="N1307" s="1"/>
      <c r="O1307" s="1"/>
      <c r="P1307" s="1"/>
      <c r="Q1307" s="1"/>
      <c r="R1307" s="1"/>
      <c r="S1307" s="1"/>
    </row>
    <row r="1308" spans="1:19" s="48" customFormat="1" x14ac:dyDescent="0.2">
      <c r="A1308" s="1"/>
      <c r="B1308" s="2"/>
      <c r="C1308" s="3"/>
      <c r="D1308" s="4"/>
      <c r="E1308" s="4"/>
      <c r="F1308" s="4"/>
      <c r="G1308" s="3"/>
      <c r="H1308" s="4"/>
      <c r="I1308" s="4"/>
      <c r="J1308" s="4"/>
      <c r="K1308" s="5"/>
      <c r="L1308" s="1"/>
      <c r="M1308" s="1"/>
      <c r="N1308" s="1"/>
      <c r="O1308" s="1"/>
      <c r="P1308" s="1"/>
      <c r="Q1308" s="1"/>
      <c r="R1308" s="1"/>
      <c r="S1308" s="1"/>
    </row>
    <row r="1312" spans="1:19" s="48" customFormat="1" x14ac:dyDescent="0.2">
      <c r="A1312" s="1"/>
      <c r="B1312" s="2"/>
      <c r="C1312" s="3"/>
      <c r="D1312" s="4"/>
      <c r="E1312" s="4"/>
      <c r="F1312" s="4"/>
      <c r="G1312" s="3"/>
      <c r="H1312" s="4"/>
      <c r="I1312" s="4"/>
      <c r="J1312" s="4"/>
      <c r="K1312" s="5"/>
      <c r="L1312" s="1"/>
      <c r="M1312" s="1"/>
      <c r="N1312" s="1"/>
      <c r="O1312" s="1"/>
      <c r="P1312" s="1"/>
      <c r="Q1312" s="1"/>
      <c r="R1312" s="1"/>
      <c r="S1312" s="1"/>
    </row>
    <row r="1313" spans="1:19" s="48" customFormat="1" x14ac:dyDescent="0.2">
      <c r="A1313" s="1"/>
      <c r="B1313" s="2"/>
      <c r="C1313" s="3"/>
      <c r="D1313" s="4"/>
      <c r="E1313" s="4"/>
      <c r="F1313" s="4"/>
      <c r="G1313" s="3"/>
      <c r="H1313" s="4"/>
      <c r="I1313" s="4"/>
      <c r="J1313" s="4"/>
      <c r="K1313" s="5"/>
      <c r="L1313" s="1"/>
      <c r="M1313" s="1"/>
      <c r="N1313" s="1"/>
      <c r="O1313" s="1"/>
      <c r="P1313" s="1"/>
      <c r="Q1313" s="1"/>
      <c r="R1313" s="1"/>
      <c r="S1313" s="1"/>
    </row>
    <row r="1315" spans="1:19" s="48" customFormat="1" x14ac:dyDescent="0.2">
      <c r="A1315" s="1"/>
      <c r="B1315" s="2"/>
      <c r="C1315" s="3"/>
      <c r="D1315" s="4"/>
      <c r="E1315" s="4"/>
      <c r="F1315" s="4"/>
      <c r="G1315" s="3"/>
      <c r="H1315" s="4"/>
      <c r="I1315" s="4"/>
      <c r="J1315" s="4"/>
      <c r="K1315" s="74"/>
      <c r="L1315" s="1"/>
      <c r="M1315" s="1"/>
      <c r="N1315" s="1"/>
      <c r="O1315" s="1"/>
      <c r="P1315" s="1"/>
      <c r="Q1315" s="1"/>
      <c r="R1315" s="1"/>
      <c r="S1315" s="1"/>
    </row>
    <row r="1316" spans="1:19" s="48" customFormat="1" x14ac:dyDescent="0.2">
      <c r="A1316" s="1"/>
      <c r="B1316" s="2"/>
      <c r="C1316" s="3"/>
      <c r="D1316" s="4"/>
      <c r="E1316" s="4"/>
      <c r="F1316" s="4"/>
      <c r="G1316" s="3"/>
      <c r="H1316" s="4"/>
      <c r="I1316" s="4"/>
      <c r="J1316" s="4"/>
      <c r="K1316" s="74"/>
      <c r="L1316" s="1"/>
      <c r="M1316" s="1"/>
      <c r="N1316" s="1"/>
      <c r="O1316" s="1"/>
      <c r="P1316" s="1"/>
      <c r="Q1316" s="1"/>
      <c r="R1316" s="1"/>
      <c r="S1316" s="1"/>
    </row>
    <row r="1317" spans="1:19" s="48" customFormat="1" x14ac:dyDescent="0.2">
      <c r="A1317" s="1"/>
      <c r="B1317" s="2"/>
      <c r="C1317" s="3"/>
      <c r="D1317" s="4"/>
      <c r="E1317" s="4"/>
      <c r="F1317" s="4"/>
      <c r="G1317" s="3"/>
      <c r="H1317" s="4"/>
      <c r="I1317" s="4"/>
      <c r="J1317" s="4"/>
      <c r="K1317" s="74"/>
      <c r="L1317" s="1"/>
      <c r="M1317" s="1"/>
      <c r="N1317" s="1"/>
      <c r="O1317" s="1"/>
      <c r="P1317" s="1"/>
      <c r="Q1317" s="1"/>
      <c r="R1317" s="1"/>
      <c r="S1317" s="1"/>
    </row>
    <row r="1319" spans="1:19" s="48" customFormat="1" x14ac:dyDescent="0.2">
      <c r="A1319" s="1"/>
      <c r="B1319" s="2"/>
      <c r="C1319" s="3"/>
      <c r="D1319" s="4"/>
      <c r="E1319" s="4"/>
      <c r="F1319" s="4"/>
      <c r="G1319" s="3"/>
      <c r="H1319" s="4"/>
      <c r="I1319" s="4"/>
      <c r="J1319" s="4"/>
      <c r="K1319" s="5"/>
      <c r="L1319" s="1"/>
      <c r="M1319" s="1"/>
      <c r="N1319" s="1"/>
      <c r="O1319" s="1"/>
      <c r="P1319" s="1"/>
      <c r="Q1319" s="1"/>
      <c r="R1319" s="1"/>
      <c r="S1319" s="1"/>
    </row>
    <row r="1320" spans="1:19" s="48" customFormat="1" x14ac:dyDescent="0.2">
      <c r="A1320" s="1"/>
      <c r="B1320" s="2"/>
      <c r="C1320" s="3"/>
      <c r="D1320" s="4"/>
      <c r="E1320" s="4"/>
      <c r="F1320" s="4"/>
      <c r="G1320" s="3"/>
      <c r="H1320" s="4"/>
      <c r="I1320" s="4"/>
      <c r="J1320" s="4"/>
      <c r="K1320" s="5"/>
      <c r="L1320" s="1"/>
      <c r="M1320" s="1"/>
      <c r="N1320" s="1"/>
      <c r="O1320" s="1"/>
      <c r="P1320" s="1"/>
      <c r="Q1320" s="1"/>
      <c r="R1320" s="1"/>
      <c r="S1320" s="1"/>
    </row>
    <row r="1321" spans="1:19" s="48" customFormat="1" x14ac:dyDescent="0.2">
      <c r="A1321" s="1"/>
      <c r="B1321" s="2"/>
      <c r="C1321" s="3"/>
      <c r="D1321" s="4"/>
      <c r="E1321" s="4"/>
      <c r="F1321" s="4"/>
      <c r="G1321" s="3"/>
      <c r="H1321" s="4"/>
      <c r="I1321" s="4"/>
      <c r="J1321" s="4"/>
      <c r="K1321" s="5"/>
      <c r="L1321" s="1"/>
      <c r="M1321" s="1"/>
      <c r="N1321" s="1"/>
      <c r="O1321" s="1"/>
      <c r="P1321" s="1"/>
      <c r="Q1321" s="1"/>
      <c r="R1321" s="1"/>
      <c r="S1321" s="1"/>
    </row>
    <row r="1323" spans="1:19" s="48" customFormat="1" x14ac:dyDescent="0.2">
      <c r="A1323" s="1"/>
      <c r="B1323" s="2"/>
      <c r="C1323" s="3"/>
      <c r="D1323" s="4"/>
      <c r="E1323" s="4"/>
      <c r="F1323" s="4"/>
      <c r="G1323" s="3"/>
      <c r="H1323" s="4"/>
      <c r="I1323" s="4"/>
      <c r="J1323" s="4"/>
      <c r="K1323" s="5"/>
      <c r="L1323" s="1"/>
      <c r="M1323" s="1"/>
      <c r="N1323" s="1"/>
      <c r="O1323" s="1"/>
      <c r="P1323" s="1"/>
      <c r="Q1323" s="1"/>
      <c r="R1323" s="1"/>
      <c r="S1323" s="1"/>
    </row>
    <row r="1341" spans="1:11" s="72" customFormat="1" x14ac:dyDescent="0.2">
      <c r="A1341" s="1"/>
      <c r="B1341" s="2"/>
      <c r="C1341" s="3"/>
      <c r="D1341" s="4"/>
      <c r="E1341" s="4"/>
      <c r="F1341" s="4"/>
      <c r="G1341" s="3"/>
      <c r="H1341" s="4"/>
      <c r="I1341" s="4"/>
      <c r="J1341" s="4"/>
      <c r="K1341" s="5"/>
    </row>
    <row r="1342" spans="1:11" s="72" customFormat="1" x14ac:dyDescent="0.2">
      <c r="A1342" s="1"/>
      <c r="B1342" s="2"/>
      <c r="C1342" s="3"/>
      <c r="D1342" s="4"/>
      <c r="E1342" s="4"/>
      <c r="F1342" s="4"/>
      <c r="G1342" s="3"/>
      <c r="H1342" s="4"/>
      <c r="I1342" s="4"/>
      <c r="J1342" s="4"/>
      <c r="K1342" s="5"/>
    </row>
    <row r="1343" spans="1:11" s="72" customFormat="1" x14ac:dyDescent="0.2">
      <c r="A1343" s="1"/>
      <c r="B1343" s="2"/>
      <c r="C1343" s="3"/>
      <c r="D1343" s="4"/>
      <c r="E1343" s="4"/>
      <c r="F1343" s="4"/>
      <c r="G1343" s="3"/>
      <c r="H1343" s="4"/>
      <c r="I1343" s="4"/>
      <c r="J1343" s="4"/>
      <c r="K1343" s="5"/>
    </row>
  </sheetData>
  <mergeCells count="29">
    <mergeCell ref="I919:K919"/>
    <mergeCell ref="A805:A844"/>
    <mergeCell ref="A845:A876"/>
    <mergeCell ref="A877:A913"/>
    <mergeCell ref="A917:B917"/>
    <mergeCell ref="A918:B918"/>
    <mergeCell ref="A919:B919"/>
    <mergeCell ref="A763:A804"/>
    <mergeCell ref="A21:A27"/>
    <mergeCell ref="A28:A213"/>
    <mergeCell ref="A214:A247"/>
    <mergeCell ref="A248:A285"/>
    <mergeCell ref="A286:A323"/>
    <mergeCell ref="A324:A374"/>
    <mergeCell ref="A375:A400"/>
    <mergeCell ref="A403:A465"/>
    <mergeCell ref="A466:A589"/>
    <mergeCell ref="A590:A702"/>
    <mergeCell ref="A703:A762"/>
    <mergeCell ref="A11:K11"/>
    <mergeCell ref="A12:K12"/>
    <mergeCell ref="A13:K13"/>
    <mergeCell ref="J15:K15"/>
    <mergeCell ref="A16:A17"/>
    <mergeCell ref="B16:B17"/>
    <mergeCell ref="C16:C17"/>
    <mergeCell ref="D16:J16"/>
    <mergeCell ref="K16:K17"/>
    <mergeCell ref="F17:I17"/>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первоначальный</vt:lpstr>
      <vt:lpstr>по новой КБК</vt:lpstr>
      <vt:lpstr>первоначальный!Заголовки_для_печати</vt:lpstr>
      <vt:lpstr>'по новой КБК'!Заголовки_для_печати</vt:lpstr>
      <vt:lpstr>первоначальный!Область_печати</vt:lpstr>
      <vt:lpstr>'по новой КБК'!Область_печати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2025-12-26T18:30:47Z</cp:lastPrinted>
  <dcterms:created xsi:type="dcterms:W3CDTF">2008-10-22T15:37:46Z</dcterms:created>
  <dcterms:modified xsi:type="dcterms:W3CDTF">2025-12-26T18:36:28Z</dcterms:modified>
</cp:coreProperties>
</file>